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Stano Pol\Desktop\CENKROS 4\"/>
    </mc:Choice>
  </mc:AlternateContent>
  <bookViews>
    <workbookView xWindow="0" yWindow="0" windowWidth="0" windowHeight="0"/>
  </bookViews>
  <sheets>
    <sheet name="Rekapitulácia stavby" sheetId="1" r:id="rId1"/>
    <sheet name="24-091-CA - Chodník ul.Ho..." sheetId="2" r:id="rId2"/>
    <sheet name="SO 2.02 - Osvetlenie chod..." sheetId="3" r:id="rId3"/>
  </sheets>
  <definedNames>
    <definedName name="_xlnm.Print_Area" localSheetId="0">'Rekapitulácia stavby'!$D$4:$AO$76,'Rekapitulácia stavby'!$C$82:$AQ$97</definedName>
    <definedName name="_xlnm.Print_Titles" localSheetId="0">'Rekapitulácia stavby'!$92:$92</definedName>
    <definedName name="_xlnm._FilterDatabase" localSheetId="1" hidden="1">'24-091-CA - Chodník ul.Ho...'!$C$119:$K$195</definedName>
    <definedName name="_xlnm.Print_Area" localSheetId="1">'24-091-CA - Chodník ul.Ho...'!$C$4:$J$76,'24-091-CA - Chodník ul.Ho...'!$C$82:$J$103,'24-091-CA - Chodník ul.Ho...'!$C$109:$J$195</definedName>
    <definedName name="_xlnm.Print_Titles" localSheetId="1">'24-091-CA - Chodník ul.Ho...'!$119:$119</definedName>
    <definedName name="_xlnm._FilterDatabase" localSheetId="2" hidden="1">'SO 2.02 - Osvetlenie chod...'!$C$126:$K$248</definedName>
    <definedName name="_xlnm.Print_Area" localSheetId="2">'SO 2.02 - Osvetlenie chod...'!$C$4:$J$76,'SO 2.02 - Osvetlenie chod...'!$C$82:$J$108,'SO 2.02 - Osvetlenie chod...'!$C$114:$J$248</definedName>
    <definedName name="_xlnm.Print_Titles" localSheetId="2">'SO 2.02 - Osvetlenie chod...'!$126:$126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3"/>
  <c r="BH243"/>
  <c r="BG243"/>
  <c r="BE243"/>
  <c r="T243"/>
  <c r="R243"/>
  <c r="P243"/>
  <c r="BI242"/>
  <c r="BH242"/>
  <c r="BG242"/>
  <c r="BE242"/>
  <c r="T242"/>
  <c r="R242"/>
  <c r="P242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89"/>
  <c r="BH189"/>
  <c r="BG189"/>
  <c r="BE189"/>
  <c r="T189"/>
  <c r="T188"/>
  <c r="R189"/>
  <c r="R188"/>
  <c r="P189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4"/>
  <c r="BH164"/>
  <c r="BG164"/>
  <c r="BE164"/>
  <c r="T164"/>
  <c r="R164"/>
  <c r="P164"/>
  <c r="BI162"/>
  <c r="BH162"/>
  <c r="BG162"/>
  <c r="BE162"/>
  <c r="T162"/>
  <c r="R162"/>
  <c r="P162"/>
  <c r="BI160"/>
  <c r="BH160"/>
  <c r="BG160"/>
  <c r="BE160"/>
  <c r="T160"/>
  <c r="R160"/>
  <c r="P160"/>
  <c r="BI158"/>
  <c r="BH158"/>
  <c r="BG158"/>
  <c r="BE158"/>
  <c r="T158"/>
  <c r="R158"/>
  <c r="P158"/>
  <c r="BI156"/>
  <c r="BH156"/>
  <c r="BG156"/>
  <c r="BE156"/>
  <c r="T156"/>
  <c r="R156"/>
  <c r="P156"/>
  <c r="BI154"/>
  <c r="BH154"/>
  <c r="BG154"/>
  <c r="BE154"/>
  <c r="T154"/>
  <c r="R154"/>
  <c r="P154"/>
  <c r="BI151"/>
  <c r="BH151"/>
  <c r="BG151"/>
  <c r="BE151"/>
  <c r="T151"/>
  <c r="R151"/>
  <c r="P151"/>
  <c r="BI149"/>
  <c r="BH149"/>
  <c r="BG149"/>
  <c r="BE149"/>
  <c r="T149"/>
  <c r="R149"/>
  <c r="P149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0"/>
  <c r="BH130"/>
  <c r="BG130"/>
  <c r="BE130"/>
  <c r="T130"/>
  <c r="R130"/>
  <c r="P130"/>
  <c r="F121"/>
  <c r="E119"/>
  <c r="F89"/>
  <c r="E87"/>
  <c r="J24"/>
  <c r="E24"/>
  <c r="J124"/>
  <c r="J23"/>
  <c r="J21"/>
  <c r="E21"/>
  <c r="J91"/>
  <c r="J20"/>
  <c r="J18"/>
  <c r="E18"/>
  <c r="F124"/>
  <c r="J17"/>
  <c r="J15"/>
  <c r="E15"/>
  <c r="F91"/>
  <c r="J14"/>
  <c r="J12"/>
  <c r="J121"/>
  <c r="E7"/>
  <c r="E117"/>
  <c i="2" r="J35"/>
  <c r="J34"/>
  <c i="1" r="AY95"/>
  <c i="2" r="J33"/>
  <c i="1" r="AX95"/>
  <c i="2"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T185"/>
  <c r="T184"/>
  <c r="R186"/>
  <c r="R185"/>
  <c r="R184"/>
  <c r="P186"/>
  <c r="P185"/>
  <c r="P184"/>
  <c r="BI183"/>
  <c r="BH183"/>
  <c r="BG183"/>
  <c r="BE183"/>
  <c r="T183"/>
  <c r="T182"/>
  <c r="R183"/>
  <c r="R182"/>
  <c r="P183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2"/>
  <c r="BH172"/>
  <c r="BG172"/>
  <c r="BE172"/>
  <c r="T172"/>
  <c r="R172"/>
  <c r="P172"/>
  <c r="BI170"/>
  <c r="BH170"/>
  <c r="BG170"/>
  <c r="BE170"/>
  <c r="T170"/>
  <c r="R170"/>
  <c r="P170"/>
  <c r="BI167"/>
  <c r="BH167"/>
  <c r="BG167"/>
  <c r="BE167"/>
  <c r="T167"/>
  <c r="R167"/>
  <c r="P167"/>
  <c r="BI165"/>
  <c r="BH165"/>
  <c r="BG165"/>
  <c r="BE165"/>
  <c r="T165"/>
  <c r="R165"/>
  <c r="P165"/>
  <c r="BI163"/>
  <c r="BH163"/>
  <c r="BG163"/>
  <c r="BE163"/>
  <c r="T163"/>
  <c r="R163"/>
  <c r="P163"/>
  <c r="BI161"/>
  <c r="BH161"/>
  <c r="BG161"/>
  <c r="BE161"/>
  <c r="T161"/>
  <c r="R161"/>
  <c r="P161"/>
  <c r="BI159"/>
  <c r="BH159"/>
  <c r="BG159"/>
  <c r="BE159"/>
  <c r="T159"/>
  <c r="R159"/>
  <c r="P159"/>
  <c r="BI157"/>
  <c r="BH157"/>
  <c r="BG157"/>
  <c r="BE157"/>
  <c r="T157"/>
  <c r="R157"/>
  <c r="P157"/>
  <c r="BI155"/>
  <c r="BH155"/>
  <c r="BG155"/>
  <c r="BE155"/>
  <c r="T155"/>
  <c r="R155"/>
  <c r="P155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7"/>
  <c r="BH147"/>
  <c r="BG147"/>
  <c r="BE147"/>
  <c r="T147"/>
  <c r="R147"/>
  <c r="P147"/>
  <c r="BI143"/>
  <c r="BH143"/>
  <c r="BG143"/>
  <c r="BE143"/>
  <c r="T143"/>
  <c r="R143"/>
  <c r="P143"/>
  <c r="BI139"/>
  <c r="BH139"/>
  <c r="BG139"/>
  <c r="BE139"/>
  <c r="T139"/>
  <c r="R139"/>
  <c r="P139"/>
  <c r="BI137"/>
  <c r="BH137"/>
  <c r="BG137"/>
  <c r="BE137"/>
  <c r="T137"/>
  <c r="R137"/>
  <c r="P137"/>
  <c r="BI133"/>
  <c r="BH133"/>
  <c r="BG133"/>
  <c r="BE133"/>
  <c r="T133"/>
  <c r="R133"/>
  <c r="P133"/>
  <c r="BI131"/>
  <c r="BH131"/>
  <c r="BG131"/>
  <c r="BE131"/>
  <c r="T131"/>
  <c r="R131"/>
  <c r="P131"/>
  <c r="BI129"/>
  <c r="BH129"/>
  <c r="BG129"/>
  <c r="BE129"/>
  <c r="T129"/>
  <c r="R129"/>
  <c r="P129"/>
  <c r="BI127"/>
  <c r="BH127"/>
  <c r="BG127"/>
  <c r="BE127"/>
  <c r="T127"/>
  <c r="R127"/>
  <c r="P127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7"/>
  <c r="J116"/>
  <c r="F116"/>
  <c r="F114"/>
  <c r="E112"/>
  <c r="J90"/>
  <c r="J89"/>
  <c r="F89"/>
  <c r="F87"/>
  <c r="E85"/>
  <c r="J16"/>
  <c r="E16"/>
  <c r="F90"/>
  <c r="J15"/>
  <c r="J10"/>
  <c r="J114"/>
  <c i="1" r="L90"/>
  <c r="AM90"/>
  <c r="AM89"/>
  <c r="L89"/>
  <c r="AM87"/>
  <c r="L87"/>
  <c r="L85"/>
  <c r="L84"/>
  <c i="2" r="J181"/>
  <c r="J176"/>
  <c r="J167"/>
  <c r="J161"/>
  <c r="BK152"/>
  <c r="BK143"/>
  <c r="BK133"/>
  <c r="J125"/>
  <c r="BK191"/>
  <c r="BK195"/>
  <c r="J194"/>
  <c r="J191"/>
  <c r="J188"/>
  <c r="BK180"/>
  <c r="J174"/>
  <c r="J165"/>
  <c r="J155"/>
  <c r="BK147"/>
  <c r="BK137"/>
  <c r="BK125"/>
  <c i="3" r="J243"/>
  <c r="J239"/>
  <c r="BK231"/>
  <c r="J224"/>
  <c r="BK213"/>
  <c r="BK204"/>
  <c r="BK196"/>
  <c r="J184"/>
  <c r="BK173"/>
  <c r="BK160"/>
  <c r="BK147"/>
  <c r="J136"/>
  <c r="BK248"/>
  <c r="J240"/>
  <c r="BK235"/>
  <c r="BK227"/>
  <c r="BK223"/>
  <c r="BK220"/>
  <c r="BK210"/>
  <c r="J203"/>
  <c r="BK195"/>
  <c r="BK176"/>
  <c r="J160"/>
  <c r="BK132"/>
  <c r="BK237"/>
  <c r="J228"/>
  <c r="BK221"/>
  <c r="J211"/>
  <c r="J200"/>
  <c r="J185"/>
  <c r="J178"/>
  <c r="J173"/>
  <c r="J158"/>
  <c r="J146"/>
  <c r="J231"/>
  <c r="J216"/>
  <c r="BK198"/>
  <c r="J193"/>
  <c r="BK172"/>
  <c r="BK158"/>
  <c r="BK142"/>
  <c i="2" r="J180"/>
  <c r="BK174"/>
  <c r="BK165"/>
  <c r="J159"/>
  <c r="J149"/>
  <c r="BK129"/>
  <c r="BK124"/>
  <c r="J189"/>
  <c r="J193"/>
  <c r="J190"/>
  <c r="J186"/>
  <c r="BK177"/>
  <c r="BK170"/>
  <c r="BK161"/>
  <c r="J152"/>
  <c r="J143"/>
  <c r="J133"/>
  <c r="BK127"/>
  <c r="BK123"/>
  <c i="3" r="BK242"/>
  <c r="J238"/>
  <c r="BK230"/>
  <c r="BK219"/>
  <c r="BK214"/>
  <c r="BK206"/>
  <c r="BK197"/>
  <c r="BK185"/>
  <c r="BK178"/>
  <c r="J171"/>
  <c r="BK140"/>
  <c r="BK130"/>
  <c r="J242"/>
  <c r="BK238"/>
  <c r="BK233"/>
  <c r="BK225"/>
  <c r="J221"/>
  <c r="J214"/>
  <c r="J208"/>
  <c r="J202"/>
  <c r="J197"/>
  <c r="J180"/>
  <c r="J168"/>
  <c r="J154"/>
  <c r="BK247"/>
  <c r="J229"/>
  <c r="BK217"/>
  <c r="BK201"/>
  <c r="BK189"/>
  <c r="BK181"/>
  <c r="BK169"/>
  <c r="BK151"/>
  <c r="BK143"/>
  <c r="J227"/>
  <c r="BK200"/>
  <c r="J194"/>
  <c r="BK175"/>
  <c r="BK164"/>
  <c r="J147"/>
  <c r="J138"/>
  <c r="J130"/>
  <c i="2" r="BK183"/>
  <c r="J177"/>
  <c r="J170"/>
  <c r="BK157"/>
  <c r="J147"/>
  <c r="J137"/>
  <c r="J127"/>
  <c r="J123"/>
  <c r="BK189"/>
  <c r="J195"/>
  <c r="BK193"/>
  <c r="BK190"/>
  <c r="BK186"/>
  <c r="BK181"/>
  <c r="BK176"/>
  <c r="BK167"/>
  <c r="BK159"/>
  <c r="BK150"/>
  <c r="J139"/>
  <c r="J129"/>
  <c i="1" r="AS94"/>
  <c i="3" r="BK234"/>
  <c r="J217"/>
  <c r="BK211"/>
  <c r="BK199"/>
  <c r="BK186"/>
  <c r="J183"/>
  <c r="J172"/>
  <c r="BK154"/>
  <c r="BK145"/>
  <c r="BK138"/>
  <c r="J132"/>
  <c r="BK243"/>
  <c r="J237"/>
  <c r="J230"/>
  <c r="BK222"/>
  <c r="J218"/>
  <c r="J213"/>
  <c r="BK205"/>
  <c r="J198"/>
  <c r="J192"/>
  <c r="J169"/>
  <c r="J164"/>
  <c r="BK134"/>
  <c r="BK246"/>
  <c r="J233"/>
  <c r="J222"/>
  <c r="BK215"/>
  <c r="J206"/>
  <c r="BK184"/>
  <c r="J175"/>
  <c r="BK166"/>
  <c r="BK156"/>
  <c r="J145"/>
  <c r="BK229"/>
  <c r="BK218"/>
  <c r="J201"/>
  <c r="J195"/>
  <c r="BK180"/>
  <c r="BK168"/>
  <c r="J156"/>
  <c r="J142"/>
  <c r="BK136"/>
  <c i="2" r="J179"/>
  <c r="BK172"/>
  <c r="BK163"/>
  <c r="BK155"/>
  <c r="J150"/>
  <c r="BK139"/>
  <c r="J131"/>
  <c r="BK192"/>
  <c r="BK194"/>
  <c r="J192"/>
  <c r="BK188"/>
  <c r="J183"/>
  <c r="BK179"/>
  <c r="J172"/>
  <c r="J163"/>
  <c r="J157"/>
  <c r="BK149"/>
  <c r="BK131"/>
  <c r="J124"/>
  <c i="3" r="J247"/>
  <c r="BK240"/>
  <c r="J235"/>
  <c r="J225"/>
  <c r="BK216"/>
  <c r="BK207"/>
  <c r="BK203"/>
  <c r="J189"/>
  <c r="J181"/>
  <c r="BK162"/>
  <c r="J149"/>
  <c r="J143"/>
  <c r="J134"/>
  <c r="J246"/>
  <c r="BK239"/>
  <c r="J234"/>
  <c r="BK224"/>
  <c r="J219"/>
  <c r="BK212"/>
  <c r="J199"/>
  <c r="BK193"/>
  <c r="J186"/>
  <c r="J166"/>
  <c r="J135"/>
  <c r="J248"/>
  <c r="BK236"/>
  <c r="J223"/>
  <c r="J220"/>
  <c r="J209"/>
  <c r="BK194"/>
  <c r="BK183"/>
  <c r="J176"/>
  <c r="J162"/>
  <c r="BK149"/>
  <c r="J236"/>
  <c r="BK228"/>
  <c r="J215"/>
  <c r="J212"/>
  <c r="J210"/>
  <c r="BK209"/>
  <c r="BK208"/>
  <c r="J207"/>
  <c r="J205"/>
  <c r="J204"/>
  <c r="BK202"/>
  <c r="J196"/>
  <c r="BK192"/>
  <c r="BK171"/>
  <c r="J151"/>
  <c r="BK146"/>
  <c r="J140"/>
  <c r="BK135"/>
  <c i="2" l="1" r="BK122"/>
  <c r="J122"/>
  <c r="J96"/>
  <c r="BK154"/>
  <c r="J154"/>
  <c r="J97"/>
  <c r="T169"/>
  <c r="T187"/>
  <c i="3" r="T129"/>
  <c r="T153"/>
  <c r="R167"/>
  <c r="P170"/>
  <c r="R191"/>
  <c r="R226"/>
  <c r="BK245"/>
  <c r="J245"/>
  <c r="J107"/>
  <c i="2" r="T122"/>
  <c r="R154"/>
  <c r="P169"/>
  <c r="R187"/>
  <c i="3" r="BK129"/>
  <c r="J129"/>
  <c r="J98"/>
  <c r="BK153"/>
  <c r="J153"/>
  <c r="J99"/>
  <c r="BK167"/>
  <c r="J167"/>
  <c r="J100"/>
  <c r="T167"/>
  <c r="R170"/>
  <c r="BK191"/>
  <c r="BK226"/>
  <c r="J226"/>
  <c r="J105"/>
  <c r="P241"/>
  <c r="P245"/>
  <c i="2" r="R122"/>
  <c r="T154"/>
  <c r="R169"/>
  <c r="BK187"/>
  <c r="J187"/>
  <c r="J102"/>
  <c i="3" r="P129"/>
  <c r="P128"/>
  <c r="P153"/>
  <c r="P167"/>
  <c r="BK170"/>
  <c r="J170"/>
  <c r="J101"/>
  <c r="T191"/>
  <c r="T226"/>
  <c r="R241"/>
  <c r="T245"/>
  <c i="2" r="P122"/>
  <c r="P121"/>
  <c r="P120"/>
  <c i="1" r="AU95"/>
  <c i="2" r="P154"/>
  <c r="BK169"/>
  <c r="J169"/>
  <c r="J98"/>
  <c r="P187"/>
  <c i="3" r="R129"/>
  <c r="R128"/>
  <c r="R153"/>
  <c r="T170"/>
  <c r="P191"/>
  <c r="P190"/>
  <c r="P226"/>
  <c r="BK241"/>
  <c r="J241"/>
  <c r="J106"/>
  <c r="T241"/>
  <c r="R245"/>
  <c i="2" r="BK185"/>
  <c r="J185"/>
  <c r="J101"/>
  <c i="3" r="BK188"/>
  <c r="J188"/>
  <c r="J102"/>
  <c i="2" r="BK182"/>
  <c r="J182"/>
  <c r="J99"/>
  <c i="3" r="E85"/>
  <c r="J89"/>
  <c r="F92"/>
  <c r="F123"/>
  <c r="BF132"/>
  <c r="BF136"/>
  <c r="BF138"/>
  <c r="BF140"/>
  <c r="BF142"/>
  <c r="BF143"/>
  <c r="BF154"/>
  <c r="BF166"/>
  <c r="BF176"/>
  <c r="BF186"/>
  <c r="BF189"/>
  <c r="BF192"/>
  <c r="BF211"/>
  <c r="BF215"/>
  <c r="BF216"/>
  <c r="BF217"/>
  <c r="BF146"/>
  <c r="BF147"/>
  <c r="BF149"/>
  <c r="BF156"/>
  <c r="BF162"/>
  <c r="BF185"/>
  <c r="BF198"/>
  <c r="BF199"/>
  <c r="BF205"/>
  <c r="BF210"/>
  <c r="BF219"/>
  <c r="BF221"/>
  <c r="BF223"/>
  <c r="BF225"/>
  <c r="BF228"/>
  <c r="BF229"/>
  <c r="BF230"/>
  <c r="BF234"/>
  <c r="BF237"/>
  <c r="BF238"/>
  <c r="BF239"/>
  <c r="BF242"/>
  <c r="BF243"/>
  <c r="BF248"/>
  <c r="J92"/>
  <c r="J123"/>
  <c r="BF130"/>
  <c r="BF134"/>
  <c r="BF164"/>
  <c r="BF171"/>
  <c r="BF172"/>
  <c r="BF173"/>
  <c r="BF175"/>
  <c r="BF178"/>
  <c r="BF180"/>
  <c r="BF184"/>
  <c r="BF194"/>
  <c r="BF195"/>
  <c r="BF196"/>
  <c r="BF197"/>
  <c r="BF201"/>
  <c r="BF202"/>
  <c r="BF207"/>
  <c r="BF208"/>
  <c r="BF212"/>
  <c r="BF214"/>
  <c r="BF218"/>
  <c r="BF222"/>
  <c r="BF227"/>
  <c r="BF231"/>
  <c r="BF233"/>
  <c r="BF235"/>
  <c r="BF247"/>
  <c r="BF135"/>
  <c r="BF145"/>
  <c r="BF151"/>
  <c r="BF158"/>
  <c r="BF160"/>
  <c r="BF168"/>
  <c r="BF169"/>
  <c r="BF181"/>
  <c r="BF183"/>
  <c r="BF193"/>
  <c r="BF200"/>
  <c r="BF203"/>
  <c r="BF204"/>
  <c r="BF206"/>
  <c r="BF209"/>
  <c r="BF213"/>
  <c r="BF220"/>
  <c r="BF224"/>
  <c r="BF236"/>
  <c r="BF240"/>
  <c r="BF246"/>
  <c i="2" r="J87"/>
  <c r="F117"/>
  <c r="BF123"/>
  <c r="BF127"/>
  <c r="BF129"/>
  <c r="BF131"/>
  <c r="BF137"/>
  <c r="BF150"/>
  <c r="BF155"/>
  <c r="BF161"/>
  <c r="BF163"/>
  <c r="BF167"/>
  <c r="BF172"/>
  <c r="BF180"/>
  <c r="BF183"/>
  <c r="BF186"/>
  <c r="BF189"/>
  <c r="BF190"/>
  <c r="BF191"/>
  <c r="BF192"/>
  <c r="BF193"/>
  <c r="BF194"/>
  <c r="BF124"/>
  <c r="BF125"/>
  <c r="BF133"/>
  <c r="BF139"/>
  <c r="BF143"/>
  <c r="BF147"/>
  <c r="BF149"/>
  <c r="BF152"/>
  <c r="BF157"/>
  <c r="BF159"/>
  <c r="BF165"/>
  <c r="BF170"/>
  <c r="BF174"/>
  <c r="BF176"/>
  <c r="BF177"/>
  <c r="BF179"/>
  <c r="BF181"/>
  <c r="BF188"/>
  <c r="BF195"/>
  <c r="F34"/>
  <c i="1" r="BC95"/>
  <c i="2" r="F35"/>
  <c i="1" r="BD95"/>
  <c i="3" r="F37"/>
  <c i="1" r="BD96"/>
  <c i="2" r="J31"/>
  <c i="1" r="AV95"/>
  <c i="3" r="F36"/>
  <c i="1" r="BC96"/>
  <c i="2" r="F33"/>
  <c i="1" r="BB95"/>
  <c i="3" r="F35"/>
  <c i="1" r="BB96"/>
  <c i="3" r="F33"/>
  <c i="1" r="AZ96"/>
  <c i="2" r="F31"/>
  <c i="1" r="AZ95"/>
  <c i="3" r="J33"/>
  <c i="1" r="AV96"/>
  <c i="3" l="1" r="R190"/>
  <c r="R127"/>
  <c r="P127"/>
  <c i="1" r="AU96"/>
  <c i="2" r="T121"/>
  <c r="T120"/>
  <c i="3" r="T190"/>
  <c r="BK190"/>
  <c r="J190"/>
  <c r="J103"/>
  <c i="2" r="R121"/>
  <c r="R120"/>
  <c i="3" r="T128"/>
  <c r="T127"/>
  <c r="BK128"/>
  <c r="J128"/>
  <c r="J97"/>
  <c i="2" r="BK121"/>
  <c r="J121"/>
  <c r="J95"/>
  <c i="3" r="J191"/>
  <c r="J104"/>
  <c i="2" r="BK184"/>
  <c r="J184"/>
  <c r="J100"/>
  <c i="1" r="AU94"/>
  <c i="2" r="J32"/>
  <c i="1" r="AW95"/>
  <c r="AT95"/>
  <c i="2" r="F32"/>
  <c i="1" r="BA95"/>
  <c r="BC94"/>
  <c r="W32"/>
  <c r="AZ94"/>
  <c r="AV94"/>
  <c r="AK29"/>
  <c r="BB94"/>
  <c r="AX94"/>
  <c i="3" r="F34"/>
  <c i="1" r="BA96"/>
  <c r="BD94"/>
  <c r="W33"/>
  <c i="3" r="J34"/>
  <c i="1" r="AW96"/>
  <c r="AT96"/>
  <c i="2" l="1" r="BK120"/>
  <c r="J120"/>
  <c r="J94"/>
  <c i="3" r="BK127"/>
  <c r="J127"/>
  <c r="J96"/>
  <c i="1" r="BA94"/>
  <c r="AW94"/>
  <c r="AK30"/>
  <c r="AY94"/>
  <c r="W31"/>
  <c r="W29"/>
  <c i="3" l="1" r="J30"/>
  <c i="1" r="AG96"/>
  <c i="2" r="J28"/>
  <c i="1" r="AG95"/>
  <c r="W30"/>
  <c r="AT94"/>
  <c i="3" l="1" r="J39"/>
  <c i="2" r="J37"/>
  <c i="1" r="AN95"/>
  <c r="AN96"/>
  <c r="AG94"/>
  <c r="AK26"/>
  <c l="1" r="AK35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<sst xmlns="http://schemas.openxmlformats.org/spreadsheetml/2006/main">
  <si>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</si>
  <si>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</si>
  <si>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</si>
  <si>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</si>
  <si>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</si>
  <si>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{546b0da0-b530-4b51-a814-89603c85a384}</t>
  </si>
  <si>
    <t>0,01</t>
  </si>
  <si>
    <t>23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</si>
  <si>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</si>
  <si>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</si>
  <si>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</si>
  <si>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</si>
  <si>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</si>
  <si>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24-091-CA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</si>
  <si>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</si>
  <si>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</si>
  <si>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Chodník ul.Horná Vrútky-2.etapa</t>
  </si>
  <si>
    <t>JKSO:</t>
  </si>
  <si>
    <t>KS:</t>
  </si>
  <si>
    <t>Miesto:</t>
  </si>
  <si>
    <t>KN-C parc.č: 1101/1, k.ú. Vrútky</t>
  </si>
  <si>
    <t>Dátum:</t>
  </si>
  <si>
    <t>20. 12. 2024</t>
  </si>
  <si>
    <t>Objednávateľ:</t>
  </si>
  <si>
    <t>IČO:</t>
  </si>
  <si>
    <t>Mesto Vrútky</t>
  </si>
  <si>
    <t>IČ DPH:</t>
  </si>
  <si>
    <t>Zhotoviteľ:</t>
  </si>
  <si>
    <t>Vyplň údaj</t>
  </si>
  <si>
    <t>Projektant:</t>
  </si>
  <si>
    <t>Ing. Peter Krajčovič</t>
  </si>
  <si>
    <t>True</t>
  </si>
  <si>
    <t>Spracovateľ:</t>
  </si>
  <si>
    <t>Ing.Miroslav Stolárik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</si>
  <si>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</si>
  <si>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</si>
  <si>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</si>
  <si>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</si>
  <si>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</si>
  <si>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</si>
  <si>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</si>
  <si>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</si>
  <si>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</si>
  <si>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</si>
  <si>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</si>
  <si>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</si>
  <si>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</si>
  <si>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</si>
  <si>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</si>
  <si>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</si>
  <si>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</si>
  <si>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</si>
  <si>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</si>
  <si>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</si>
  <si>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</si>
  <si>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</si>
  <si>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</si>
  <si>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</si>
  <si>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</si>
  <si>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</si>
  <si>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</si>
  <si>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</si>
  <si>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</si>
  <si>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</si>
  <si>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</si>
  <si>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</si>
  <si>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</si>
  <si>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</si>
  <si>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</si>
  <si>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</si>
  <si>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</si>
  <si>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</si>
  <si>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</si>
  <si>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</si>
  <si>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</si>
  <si>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</si>
  <si>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</si>
  <si>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</si>
  <si>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</si>
  <si>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</si>
  <si>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</si>
  <si>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</si>
  <si>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SO 2.02</t>
  </si>
  <si>
    <t>Osvetlenie chodníka 2. etapa</t>
  </si>
  <si>
    <t>{658e46b1-762d-48ce-96ff-0bc64beb7314}</t>
  </si>
  <si>
    <t>KRYCÍ LIST ROZPOČTU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</si>
  <si>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</si>
  <si>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</si>
  <si>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</si>
  <si>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</si>
  <si>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</si>
  <si>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</si>
  <si>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</si>
  <si>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5 - Komunikácie</t>
  </si>
  <si>
    <t xml:space="preserve">    9 - Ostatné konštrukcie a práce-búranie</t>
  </si>
  <si>
    <t xml:space="preserve">    99 - Presun hmôt HSV</t>
  </si>
  <si>
    <t>M - Práce a dodávky M</t>
  </si>
  <si>
    <t xml:space="preserve">    61-M - Geologické a geotechnické práce a služby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</si>
  <si>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</si>
  <si>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</si>
  <si>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</si>
  <si>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</si>
  <si>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</si>
  <si>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</si>
  <si>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</si>
  <si>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</si>
  <si>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</si>
  <si>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</si>
  <si>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</si>
  <si>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</si>
  <si>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</si>
  <si>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</si>
  <si>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</si>
  <si>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</si>
  <si>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</si>
  <si>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</si>
  <si>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113106122.S</t>
  </si>
  <si>
    <t xml:space="preserve">Rozoberanie dlažby pre peších, z kamenných dlaždíc alebo dosiek,  -0,24000t</t>
  </si>
  <si>
    <t>m2</t>
  </si>
  <si>
    <t>4</t>
  </si>
  <si>
    <t>2</t>
  </si>
  <si>
    <t>710592642</t>
  </si>
  <si>
    <t>113206111.S</t>
  </si>
  <si>
    <t xml:space="preserve">Vytrhanie obrúb betónových, z krajníkov alebo obrubníkov stojatých,  -0,14500t</t>
  </si>
  <si>
    <t>m</t>
  </si>
  <si>
    <t>-512280964</t>
  </si>
  <si>
    <t>3</t>
  </si>
  <si>
    <t>121101111.S</t>
  </si>
  <si>
    <t>Odstránenie ornice s vodor. premiestn. na hromady, so zložením na vzdialenosť do 100 m a do 100 m3</t>
  </si>
  <si>
    <t>m3</t>
  </si>
  <si>
    <t>585349971</t>
  </si>
  <si>
    <t>VV</t>
  </si>
  <si>
    <t xml:space="preserve">0,15*21,06*3,1 </t>
  </si>
  <si>
    <t>122202201.S</t>
  </si>
  <si>
    <t>Odkopávka a prekopávka nezapažená pre cesty, v hornine 3 do 100 m3</t>
  </si>
  <si>
    <t>700957080</t>
  </si>
  <si>
    <t>0,2*21,06*2,55</t>
  </si>
  <si>
    <t>5</t>
  </si>
  <si>
    <t>122202209.S</t>
  </si>
  <si>
    <t>Odkopávky a prekopávky nezapažené pre cesty. Príplatok za lepivosť horniny 3</t>
  </si>
  <si>
    <t>-1711249554</t>
  </si>
  <si>
    <t>6</t>
  </si>
  <si>
    <t>162301102.S</t>
  </si>
  <si>
    <t>Vodorovné premiestnenie výkopku po spevnenej ceste z horniny tr.1-4, do 100 m3 na vzdialenosť do 1000 m</t>
  </si>
  <si>
    <t>-1138024200</t>
  </si>
  <si>
    <t>2*(0,15*(21,4+20,9)) "odvoz a dovoz ornice na zahumusovanie z dočasnej skládky</t>
  </si>
  <si>
    <t>7</t>
  </si>
  <si>
    <t>162501102.S</t>
  </si>
  <si>
    <t>Vodorovné premiestnenie výkopku po spevnenej ceste z horniny tr.1-4, do 100 m3 na vzdialenosť do 3000 m</t>
  </si>
  <si>
    <t>-219798652</t>
  </si>
  <si>
    <t>9,793-(0,15*(21,4+20,9))</t>
  </si>
  <si>
    <t>Súčet</t>
  </si>
  <si>
    <t>8</t>
  </si>
  <si>
    <t>162501105.S</t>
  </si>
  <si>
    <t>Vodorovné premiestnenie výkopku po spevnenej ceste z horniny tr.1-4, do 100 m3, príplatok k cene za každých ďalšich a začatých 1000 m</t>
  </si>
  <si>
    <t>1910905680</t>
  </si>
  <si>
    <t>2*10,741</t>
  </si>
  <si>
    <t>9</t>
  </si>
  <si>
    <t>167101102.S</t>
  </si>
  <si>
    <t>Nakladanie neuľahnutého výkopku z hornín tr.1-4 nad 100 do 1000 m3</t>
  </si>
  <si>
    <t>1651439418</t>
  </si>
  <si>
    <t>10</t>
  </si>
  <si>
    <t>171201201.S</t>
  </si>
  <si>
    <t>Uloženie sypaniny na skládky do 100 m3</t>
  </si>
  <si>
    <t>-1200762096</t>
  </si>
  <si>
    <t>11</t>
  </si>
  <si>
    <t>171209002.S</t>
  </si>
  <si>
    <t>Poplatok za skládku - zemina a kamenivo (17 05) ostatné</t>
  </si>
  <si>
    <t>t</t>
  </si>
  <si>
    <t>-1162827854</t>
  </si>
  <si>
    <t>10,741*1,75</t>
  </si>
  <si>
    <t>12</t>
  </si>
  <si>
    <t>180402111.S</t>
  </si>
  <si>
    <t>Založenie trávnika parkového výsevom v rovine do 1:5</t>
  </si>
  <si>
    <t>254072318</t>
  </si>
  <si>
    <t>13</t>
  </si>
  <si>
    <t>M</t>
  </si>
  <si>
    <t>005720001400.S</t>
  </si>
  <si>
    <t>Osivá tráv - semená parkovej zmesi</t>
  </si>
  <si>
    <t>kg</t>
  </si>
  <si>
    <t>585544954</t>
  </si>
  <si>
    <t>0,843489614243324*0,0309 'Prepočítané koeficientom množstva</t>
  </si>
  <si>
    <t>14</t>
  </si>
  <si>
    <t>181301102.S</t>
  </si>
  <si>
    <t>Rozprestretie ornice v rovine, plocha do 500 m2, hr.do 150 mm</t>
  </si>
  <si>
    <t>-850321969</t>
  </si>
  <si>
    <t>0,4*(21,4+20,9)</t>
  </si>
  <si>
    <t>Komunikácie</t>
  </si>
  <si>
    <t>15</t>
  </si>
  <si>
    <t>564851111.S</t>
  </si>
  <si>
    <t>Podklad zo štrkodrviny s rozprestretím a zhutnením, po zhutnení hr. 150 mm</t>
  </si>
  <si>
    <t>639944284</t>
  </si>
  <si>
    <t>1,85*21,06</t>
  </si>
  <si>
    <t>16</t>
  </si>
  <si>
    <t>567122111.S</t>
  </si>
  <si>
    <t>Podklad z kameniva stmeleného cementom s rozprestretím a zhutnením, CBGM C 8/10 (C 6/8), po zhutnení hr. 120 mm</t>
  </si>
  <si>
    <t>1451544626</t>
  </si>
  <si>
    <t>1,88*21,06</t>
  </si>
  <si>
    <t>17</t>
  </si>
  <si>
    <t>596911141.S</t>
  </si>
  <si>
    <t>Kladenie betónovej zámkovej dlažby komunikácií pre peších hr. 60 mm pre peších do 50 m2 so zriadením lôžka z kameniva hr. 30 mm</t>
  </si>
  <si>
    <t>-1720028728</t>
  </si>
  <si>
    <t>42,01-0,04*(7*4+10)-0,04*(7*4+66)</t>
  </si>
  <si>
    <t>18</t>
  </si>
  <si>
    <t>592460007700</t>
  </si>
  <si>
    <t>Dlažba betónová PREMAC HAKA 6N-normál škárová, rozmer 200x165x60 mm, sivá</t>
  </si>
  <si>
    <t>553423044</t>
  </si>
  <si>
    <t>36,73*1,05 'Prepočítané koeficientom množstva</t>
  </si>
  <si>
    <t>19</t>
  </si>
  <si>
    <t>596911331.S</t>
  </si>
  <si>
    <t>Kladenie dlažby pre nevidiacich hr. 60 mm do lôžka z kameniva ťaženého s vyplnením škár</t>
  </si>
  <si>
    <t>2060534440</t>
  </si>
  <si>
    <t>0,04*(7*4+20+100)+0,04*(66+7*4)</t>
  </si>
  <si>
    <t>20</t>
  </si>
  <si>
    <t>592460006800</t>
  </si>
  <si>
    <t>Dlažba betónová PREMAC Dlažba betónová pre nevidiacich, nopková, rozmer 200x200x60 mm, červená</t>
  </si>
  <si>
    <t>538481729</t>
  </si>
  <si>
    <t>(0,04*52+0,04*74)*1,05</t>
  </si>
  <si>
    <t>21</t>
  </si>
  <si>
    <t>592460006900</t>
  </si>
  <si>
    <t>Dlažba betónová PREMAC Dlažba betónová pre nevidiacich drážková, rozmer 200x200x60 mm, červená</t>
  </si>
  <si>
    <t>-429809438</t>
  </si>
  <si>
    <t>(0,04*42+0,04*74)*1,05</t>
  </si>
  <si>
    <t>Ostatné konštrukcie a práce-búranie</t>
  </si>
  <si>
    <t>22</t>
  </si>
  <si>
    <t>916561112.S</t>
  </si>
  <si>
    <t>Osadenie záhonového alebo parkového obrubníka betón., do lôžka z bet. pros. tr. C 16/20 s bočnou oporou</t>
  </si>
  <si>
    <t>1829044</t>
  </si>
  <si>
    <t>21,3+2,2+20,9</t>
  </si>
  <si>
    <t>33</t>
  </si>
  <si>
    <t>592170003500.S</t>
  </si>
  <si>
    <t>Obrubník rovný, lxšxv 1000x100x250 mm, prírodný</t>
  </si>
  <si>
    <t>ks</t>
  </si>
  <si>
    <t>-1983590472</t>
  </si>
  <si>
    <t>43,8095238095238*1,05 'Prepočítané koeficientom množstva</t>
  </si>
  <si>
    <t>24</t>
  </si>
  <si>
    <t>918101112.S</t>
  </si>
  <si>
    <t>Lôžko pod obrubníky, krajníky alebo obruby z dlažobných kociek z betónu prostého tr. C 16/20</t>
  </si>
  <si>
    <t>-1495800889</t>
  </si>
  <si>
    <t>0,06*44,4</t>
  </si>
  <si>
    <t>25</t>
  </si>
  <si>
    <t>979081111.S</t>
  </si>
  <si>
    <t>Odvoz sutiny a vybúraných hmôt na skládku do 1 km</t>
  </si>
  <si>
    <t>-914138151</t>
  </si>
  <si>
    <t>26</t>
  </si>
  <si>
    <t>979081121.S</t>
  </si>
  <si>
    <t>Odvoz sutiny a vybúraných hmôt na skládku za každý ďalší 1 km</t>
  </si>
  <si>
    <t>1931997338</t>
  </si>
  <si>
    <t>1,392*14</t>
  </si>
  <si>
    <t>32</t>
  </si>
  <si>
    <t>979082111.S</t>
  </si>
  <si>
    <t>Vnútrostavenisková doprava sutiny a vybúraných hmôt do 10 m</t>
  </si>
  <si>
    <t>1438793580</t>
  </si>
  <si>
    <t>28</t>
  </si>
  <si>
    <t>979087213.S</t>
  </si>
  <si>
    <t>Nakladanie na dopravné prostriedky pre vodorovnú dopravu vybúraných hmôt</t>
  </si>
  <si>
    <t>678656868</t>
  </si>
  <si>
    <t>30</t>
  </si>
  <si>
    <t>979089612.S</t>
  </si>
  <si>
    <t>Poplatok za skládku - iné odpady zo stavieb a demolácií (17 09), ostatné</t>
  </si>
  <si>
    <t>1053721199</t>
  </si>
  <si>
    <t>99</t>
  </si>
  <si>
    <t>Presun hmôt HSV</t>
  </si>
  <si>
    <t>31</t>
  </si>
  <si>
    <t>998223011.S</t>
  </si>
  <si>
    <t>Presun hmôt pre pozemné komunikácie s krytom dláždeným (822 2.3, 822 5.3) akejkoľvek dĺžky objektu</t>
  </si>
  <si>
    <t>-1928300113</t>
  </si>
  <si>
    <t>Práce a dodávky M</t>
  </si>
  <si>
    <t>61-M</t>
  </si>
  <si>
    <t>Geologické a geotechnické práce a služby</t>
  </si>
  <si>
    <t>43</t>
  </si>
  <si>
    <t>961011022.S</t>
  </si>
  <si>
    <t>Statická zaťažovacia skúška stavebných konštrukcií doskou</t>
  </si>
  <si>
    <t>meranie</t>
  </si>
  <si>
    <t>64</t>
  </si>
  <si>
    <t>-889424924</t>
  </si>
  <si>
    <t>VRN</t>
  </si>
  <si>
    <t>Investičné náklady neobsiahnuté v cenách</t>
  </si>
  <si>
    <t>44</t>
  </si>
  <si>
    <t>000300016.S</t>
  </si>
  <si>
    <t>Geodetické práce - vykonávané pred výstavbou určenie vytyčovacej siete, vytýčenie staveniska, staveb. objektu</t>
  </si>
  <si>
    <t>eur</t>
  </si>
  <si>
    <t>1024</t>
  </si>
  <si>
    <t>1101565215</t>
  </si>
  <si>
    <t>38</t>
  </si>
  <si>
    <t>000400013.S</t>
  </si>
  <si>
    <t>Projektové práce - príprava verejnej práce náklady na dokumentáciu pre stavebné povolenie</t>
  </si>
  <si>
    <t>-1069001353</t>
  </si>
  <si>
    <t>39</t>
  </si>
  <si>
    <t>000400022.S</t>
  </si>
  <si>
    <t>Projektové práce - stavebná časť (stavebné objekty vrátane ich technického vybavenia). náklady na dokumentáciu skutočného zhotovenia stavby</t>
  </si>
  <si>
    <t>1334008127</t>
  </si>
  <si>
    <t>40</t>
  </si>
  <si>
    <t>000400032.S</t>
  </si>
  <si>
    <t>Projektové práce - náklady na ocenenie stavby ponukový rozpočet</t>
  </si>
  <si>
    <t>-723450233</t>
  </si>
  <si>
    <t>34</t>
  </si>
  <si>
    <t>000600021.S</t>
  </si>
  <si>
    <t>Zariadenie staveniska - prevádzkové oplotenie staveniska</t>
  </si>
  <si>
    <t>-1189109</t>
  </si>
  <si>
    <t>36</t>
  </si>
  <si>
    <t>000600013.S</t>
  </si>
  <si>
    <t>Zariadenie staveniska - prevádzkové sklady</t>
  </si>
  <si>
    <t>deň</t>
  </si>
  <si>
    <t>1479761486</t>
  </si>
  <si>
    <t>35</t>
  </si>
  <si>
    <t>000600042.S</t>
  </si>
  <si>
    <t>Zariadenie staveniska - sociálne sociálne zariadenia</t>
  </si>
  <si>
    <t>179952862</t>
  </si>
  <si>
    <t>37</t>
  </si>
  <si>
    <t>001000011.S</t>
  </si>
  <si>
    <t>Inžinierska činnosť - dozory autorský dozor projektanta</t>
  </si>
  <si>
    <t>1943138745</t>
  </si>
  <si>
    <t>Objekt:</t>
  </si>
  <si>
    <t>SO 2.02 - Osvetlenie chodníka 2. etapa</t>
  </si>
  <si>
    <t xml:space="preserve"> </t>
  </si>
  <si>
    <t xml:space="preserve">    6 - Úpravy povrchov, podlahy, osadenie</t>
  </si>
  <si>
    <t xml:space="preserve">    21-M - Elektromontáže</t>
  </si>
  <si>
    <t xml:space="preserve">    46-M - Zemné práce vykonávané pri externých montážnych prácach</t>
  </si>
  <si>
    <t xml:space="preserve">    60-M - Geodetické a kartografické práce a služby</t>
  </si>
  <si>
    <t>HZS - Hodinové zúčtovacie sadzby</t>
  </si>
  <si>
    <t>78</t>
  </si>
  <si>
    <t>898612986</t>
  </si>
  <si>
    <t>7,75*0,4</t>
  </si>
  <si>
    <t>80</t>
  </si>
  <si>
    <t>113107143.S</t>
  </si>
  <si>
    <t xml:space="preserve">Odstránenie krytu asfaltového v ploche do 200 m2, hr. nad 100 do 150 mm,  -0,37500t</t>
  </si>
  <si>
    <t>-1029319359</t>
  </si>
  <si>
    <t>19,5*0,4</t>
  </si>
  <si>
    <t>81</t>
  </si>
  <si>
    <t xml:space="preserve">Vytrhanie obrúb betónových, z krajníkov alebo obrubníkov stojatých,  -0,06500t</t>
  </si>
  <si>
    <t>-1818031894</t>
  </si>
  <si>
    <t>82</t>
  </si>
  <si>
    <t>113307122.S</t>
  </si>
  <si>
    <t xml:space="preserve">Odstránenie podkladu v ploche do 200 m2 z kameniva hrubého drveného, hr.100 do 200 mm,  -0,23500t</t>
  </si>
  <si>
    <t>637604501</t>
  </si>
  <si>
    <t>83</t>
  </si>
  <si>
    <t>121101101.S</t>
  </si>
  <si>
    <t>Odstránenie ornice s vodor. premiestn. na hromady, so zložením na vzdialenosť do 100 m a do 30 m3</t>
  </si>
  <si>
    <t>1949028035</t>
  </si>
  <si>
    <t>20,5*0,15*0,35</t>
  </si>
  <si>
    <t>84</t>
  </si>
  <si>
    <t>771097575</t>
  </si>
  <si>
    <t>7,3*0,3*0,35+10*0,2*0,35</t>
  </si>
  <si>
    <t>85</t>
  </si>
  <si>
    <t>481908929</t>
  </si>
  <si>
    <t>1,467</t>
  </si>
  <si>
    <t>86</t>
  </si>
  <si>
    <t>111109047</t>
  </si>
  <si>
    <t>87</t>
  </si>
  <si>
    <t>605164078</t>
  </si>
  <si>
    <t>1,467*2</t>
  </si>
  <si>
    <t>88</t>
  </si>
  <si>
    <t>167101101.S</t>
  </si>
  <si>
    <t>Nakladanie neuľahnutého výkopku z hornín tr.1-4 do 100 m3</t>
  </si>
  <si>
    <t>38599904</t>
  </si>
  <si>
    <t>89</t>
  </si>
  <si>
    <t>864490618</t>
  </si>
  <si>
    <t>90</t>
  </si>
  <si>
    <t>-596957602</t>
  </si>
  <si>
    <t>1,467*1,75</t>
  </si>
  <si>
    <t>91</t>
  </si>
  <si>
    <t>285350361</t>
  </si>
  <si>
    <t>20,3*0,4</t>
  </si>
  <si>
    <t>92</t>
  </si>
  <si>
    <t>1290343228</t>
  </si>
  <si>
    <t>8,12*0,0309 'Prepočítané koeficientom množstva</t>
  </si>
  <si>
    <t>93</t>
  </si>
  <si>
    <t>1911033865</t>
  </si>
  <si>
    <t>(10,+1,5)*0,4*1,1</t>
  </si>
  <si>
    <t>94</t>
  </si>
  <si>
    <t>564861111.S</t>
  </si>
  <si>
    <t>Podklad zo štrkodrviny s rozprestretím a zhutnením, po zhutnení hr. 200 mm</t>
  </si>
  <si>
    <t>-1930132380</t>
  </si>
  <si>
    <t>7,3*0,4</t>
  </si>
  <si>
    <t>95</t>
  </si>
  <si>
    <t>565151211.S</t>
  </si>
  <si>
    <t>Podklad z asfaltového betónu AC 22 P s rozprestretím a zhutnením v pruhu š. do 3 m, po zhutnení hr. 70 mm</t>
  </si>
  <si>
    <t>-2087777387</t>
  </si>
  <si>
    <t>(10+1,5)*0,4</t>
  </si>
  <si>
    <t>96</t>
  </si>
  <si>
    <t>82557202</t>
  </si>
  <si>
    <t>1,5*0,4</t>
  </si>
  <si>
    <t>97</t>
  </si>
  <si>
    <t>567132113.S</t>
  </si>
  <si>
    <t>Podklad z kameniva stmeleného cementom s rozprestretím a zhutnením, CBGM C 8/10 (C 6/8), po zhutnení hr. 180 mm</t>
  </si>
  <si>
    <t>-2097592837</t>
  </si>
  <si>
    <t>98</t>
  </si>
  <si>
    <t>573211111.S</t>
  </si>
  <si>
    <t>Postrek asfaltový spojovací bez posypu kamenivom z asfaltu cestného v množstve 0,70 kg/m2</t>
  </si>
  <si>
    <t>1978210699</t>
  </si>
  <si>
    <t>10*0,4+7,3*0,4</t>
  </si>
  <si>
    <t>577144231.S</t>
  </si>
  <si>
    <t>Asfaltový betón vrstva obrusná AC 11 O v pruhu š. do 3 m z nemodifik. asfaltu tr. II, po zhutnení hr. 50 mm</t>
  </si>
  <si>
    <t>1084315163</t>
  </si>
  <si>
    <t>Úpravy povrchov, podlahy, osadenie</t>
  </si>
  <si>
    <t>71</t>
  </si>
  <si>
    <t>631312611.S</t>
  </si>
  <si>
    <t>Mazanina z betónu prostého (m3) tr. C 16/20 hr.nad 50 do 80 mm</t>
  </si>
  <si>
    <t>-1295701951</t>
  </si>
  <si>
    <t>70</t>
  </si>
  <si>
    <t>589380000600</t>
  </si>
  <si>
    <t>Suchá zmes BAUMIT FixBeton, rýchlotuhnúci, trieda pevnosti C16/20, max. veľkosť zrnita 8 mm, 25 kg</t>
  </si>
  <si>
    <t>-1237001940</t>
  </si>
  <si>
    <t>113</t>
  </si>
  <si>
    <t>914812211.S</t>
  </si>
  <si>
    <t>Montáž, demontáž a prenájom dočasnej dopravnej značky kompletnej základnej</t>
  </si>
  <si>
    <t>544384544</t>
  </si>
  <si>
    <t>100</t>
  </si>
  <si>
    <t>1836759133</t>
  </si>
  <si>
    <t>101</t>
  </si>
  <si>
    <t>592170001800.S</t>
  </si>
  <si>
    <t>Obrubník parkový, lxšxv 1000x50x200 mm, prírodný</t>
  </si>
  <si>
    <t>-1818011959</t>
  </si>
  <si>
    <t>2*1,01 'Prepočítané koeficientom množstva</t>
  </si>
  <si>
    <t>102</t>
  </si>
  <si>
    <t>917862111.S</t>
  </si>
  <si>
    <t>Osadenie chodník. obrubníka betónového stojatého do lôžka z betónu prosteho tr. C 12/15 s bočnou oporou</t>
  </si>
  <si>
    <t>-1169894675</t>
  </si>
  <si>
    <t>103</t>
  </si>
  <si>
    <t>592170003800.S</t>
  </si>
  <si>
    <t>Obrubník cestný so skosením, lxšxv 1000x150x250 mm, prírodný</t>
  </si>
  <si>
    <t>-1773500224</t>
  </si>
  <si>
    <t>112</t>
  </si>
  <si>
    <t>919735113.S</t>
  </si>
  <si>
    <t>Rezanie existujúceho asfaltového krytu alebo podkladu hĺbky nad 100 do 150 mm</t>
  </si>
  <si>
    <t>-966650712</t>
  </si>
  <si>
    <t>19,5*2</t>
  </si>
  <si>
    <t>104</t>
  </si>
  <si>
    <t>979082213.S</t>
  </si>
  <si>
    <t>Vodorovná doprava sutiny so zložením a hrubým urovnaním na vzdialenosť do 1 km</t>
  </si>
  <si>
    <t>-723396920</t>
  </si>
  <si>
    <t>105</t>
  </si>
  <si>
    <t>979082219.S</t>
  </si>
  <si>
    <t>Príplatok k cene za každý ďalší aj začatý 1 km nad 1 km pre vodorovnú dopravu sutiny</t>
  </si>
  <si>
    <t>968604724</t>
  </si>
  <si>
    <t>5,697*5</t>
  </si>
  <si>
    <t>106</t>
  </si>
  <si>
    <t>979084216.S</t>
  </si>
  <si>
    <t>Vodorovná doprava vybúraných hmôt po suchu bez naloženia, ale so zložením na vzdialenosť do 5 km</t>
  </si>
  <si>
    <t>-1006956678</t>
  </si>
  <si>
    <t>108</t>
  </si>
  <si>
    <t>-1715631923</t>
  </si>
  <si>
    <t>109</t>
  </si>
  <si>
    <t>979089212.S</t>
  </si>
  <si>
    <t>Poplatok za skládku - bitúmenové zmesi, uholný decht, dechtové výrobky (17 03 ), ostatné</t>
  </si>
  <si>
    <t>50800405</t>
  </si>
  <si>
    <t>110</t>
  </si>
  <si>
    <t>-236191747</t>
  </si>
  <si>
    <t>5,697-2,925</t>
  </si>
  <si>
    <t>111</t>
  </si>
  <si>
    <t>1245568530</t>
  </si>
  <si>
    <t>21-M</t>
  </si>
  <si>
    <t>Elektromontáže</t>
  </si>
  <si>
    <t>53</t>
  </si>
  <si>
    <t>210010028.S</t>
  </si>
  <si>
    <t>Rúrka ohybná elektroinštalačná z PVC typ FXP 40</t>
  </si>
  <si>
    <t>309860136</t>
  </si>
  <si>
    <t>54</t>
  </si>
  <si>
    <t>345710009400</t>
  </si>
  <si>
    <t>Rúrka ohybná vlnitá pancierová PVC-U, FXP D 40</t>
  </si>
  <si>
    <t>128</t>
  </si>
  <si>
    <t>-2103283342</t>
  </si>
  <si>
    <t>55</t>
  </si>
  <si>
    <t>210040561.S</t>
  </si>
  <si>
    <t>Šablóna a prúdový spoj C svorkou do 50 mm2</t>
  </si>
  <si>
    <t>-1579929412</t>
  </si>
  <si>
    <t>56</t>
  </si>
  <si>
    <t>354410022100.S</t>
  </si>
  <si>
    <t>Svorka univerzálna pre lano 35-120 mm2</t>
  </si>
  <si>
    <t>-18834366</t>
  </si>
  <si>
    <t>72</t>
  </si>
  <si>
    <t>210220292.S</t>
  </si>
  <si>
    <t>Oko káblové príložkové 7585-11 70/M10</t>
  </si>
  <si>
    <t>232064252</t>
  </si>
  <si>
    <t>73</t>
  </si>
  <si>
    <t>311870009800.S</t>
  </si>
  <si>
    <t>nerezová páska Bandimex B204, 12,7x0,75 mm</t>
  </si>
  <si>
    <t>256</t>
  </si>
  <si>
    <t>2089295477</t>
  </si>
  <si>
    <t>210100259.S</t>
  </si>
  <si>
    <t>Ukončenie celoplastových káblov zmrašť. záklopkou alebo páskou do 5 x 10 mm2</t>
  </si>
  <si>
    <t>1618582977</t>
  </si>
  <si>
    <t>210100101.S</t>
  </si>
  <si>
    <t>Ukončenie Cu a Al drôtov a lán včítane zapojenie, jedna žila, vodič s prierezom do 16 mm2</t>
  </si>
  <si>
    <t>335860920</t>
  </si>
  <si>
    <t>210120101.S</t>
  </si>
  <si>
    <t>poistková skriňa na stožiar do 3x100A</t>
  </si>
  <si>
    <t>-928858142</t>
  </si>
  <si>
    <t>57</t>
  </si>
  <si>
    <t>369260110100.S</t>
  </si>
  <si>
    <t>Skriňa SPP 2 D IV P21</t>
  </si>
  <si>
    <t>396924389</t>
  </si>
  <si>
    <t>59</t>
  </si>
  <si>
    <t>210201732.S</t>
  </si>
  <si>
    <t>Zapojenie parkového LED svietidla IP65</t>
  </si>
  <si>
    <t>-41994136</t>
  </si>
  <si>
    <t>60</t>
  </si>
  <si>
    <t>348370000400.S</t>
  </si>
  <si>
    <t xml:space="preserve">Svietidlo vonkajšie parkové  ISKRA LED ALFA 24 PROG., 3500K, optika SP, anodizácia inox</t>
  </si>
  <si>
    <t>1960544179</t>
  </si>
  <si>
    <t>58</t>
  </si>
  <si>
    <t>210201966.S</t>
  </si>
  <si>
    <t>Montáž svietidla na stožiar do 3 kg</t>
  </si>
  <si>
    <t>-1905259425</t>
  </si>
  <si>
    <t>61</t>
  </si>
  <si>
    <t>210204031.S</t>
  </si>
  <si>
    <t xml:space="preserve">Osadenie stožiara hliníkového osvetľovacieho výšky nad 3 do 6 m </t>
  </si>
  <si>
    <t>-886515906</t>
  </si>
  <si>
    <t>62</t>
  </si>
  <si>
    <t>348370005500.S</t>
  </si>
  <si>
    <t>Hliníkový stožiar SAL-6 anodizácia inox</t>
  </si>
  <si>
    <t>1099016751</t>
  </si>
  <si>
    <t>63</t>
  </si>
  <si>
    <t>210204122.S</t>
  </si>
  <si>
    <t>montáž prefabrikovaného betónového základu do pripravenej jamy</t>
  </si>
  <si>
    <t>522513303</t>
  </si>
  <si>
    <t>592620000100.S</t>
  </si>
  <si>
    <t>Betónový základ B-50</t>
  </si>
  <si>
    <t>1309802918</t>
  </si>
  <si>
    <t>68</t>
  </si>
  <si>
    <t>592620000200.S</t>
  </si>
  <si>
    <t>Spojovacie prvky so sivou krytkou B-50 B-50A</t>
  </si>
  <si>
    <t>-1782965636</t>
  </si>
  <si>
    <t>65</t>
  </si>
  <si>
    <t>210204202.S</t>
  </si>
  <si>
    <t>Elektrovýstroj stožiara 2 okruhy</t>
  </si>
  <si>
    <t>-1394306318</t>
  </si>
  <si>
    <t>67</t>
  </si>
  <si>
    <t>345210002700.S</t>
  </si>
  <si>
    <t>Poistka D 01 10A/400V</t>
  </si>
  <si>
    <t>-1393735822</t>
  </si>
  <si>
    <t>66</t>
  </si>
  <si>
    <t>348370005000.S</t>
  </si>
  <si>
    <t>Stožiarová svorkovnica NTB-2</t>
  </si>
  <si>
    <t>-619549985</t>
  </si>
  <si>
    <t>74</t>
  </si>
  <si>
    <t>348370005100.S1</t>
  </si>
  <si>
    <t xml:space="preserve">Kĺúčik na dvierka otvoru pre svorkovnicu hliníkových stožiarov - hexagonal </t>
  </si>
  <si>
    <t>-258220710</t>
  </si>
  <si>
    <t>210220001.S</t>
  </si>
  <si>
    <t>Uzemňovacie vedenie na povrchu FeZn drôt zvodový Ø 8-10</t>
  </si>
  <si>
    <t>1730728231</t>
  </si>
  <si>
    <t>354410054810.S</t>
  </si>
  <si>
    <t>Drôt bleskozvodový FeZn, d 10 mm, PVC</t>
  </si>
  <si>
    <t>1267910871</t>
  </si>
  <si>
    <t>210220020.S</t>
  </si>
  <si>
    <t>Uzemňovacie vedenie v zemi FeZn do 120 mm2 vrátane izolácie spojov</t>
  </si>
  <si>
    <t>1958476174</t>
  </si>
  <si>
    <t>354410058800.S</t>
  </si>
  <si>
    <t>Pásovina uzemňovacia FeZn 30 x 4 mm</t>
  </si>
  <si>
    <t>-1605309952</t>
  </si>
  <si>
    <t>69</t>
  </si>
  <si>
    <t>354410000900.S</t>
  </si>
  <si>
    <t>Svorka FeZn uzemňovacia označenie SR 03 A</t>
  </si>
  <si>
    <t>-352375967</t>
  </si>
  <si>
    <t>210800107.S</t>
  </si>
  <si>
    <t>Kábel medený uložený voľne CYKY 450/750 V 3x1,5</t>
  </si>
  <si>
    <t>-1594544275</t>
  </si>
  <si>
    <t>341110000700.S</t>
  </si>
  <si>
    <t>Kábel medený CYKY-J 3x1,5 mm2</t>
  </si>
  <si>
    <t>1834442164</t>
  </si>
  <si>
    <t>210800122.S</t>
  </si>
  <si>
    <t>Kábel medený uložený voľne CYKY 450/750 V 5x6</t>
  </si>
  <si>
    <t>-45797653</t>
  </si>
  <si>
    <t>41</t>
  </si>
  <si>
    <t>341110002200.S</t>
  </si>
  <si>
    <t>Kábel medený CYKY-J 5x6 mm2</t>
  </si>
  <si>
    <t>-42224886</t>
  </si>
  <si>
    <t>42</t>
  </si>
  <si>
    <t>210901069.S</t>
  </si>
  <si>
    <t xml:space="preserve">Kábel hliníkový silový, uložený voľne  AYKY 450/750 V 4x16</t>
  </si>
  <si>
    <t>-1186050121</t>
  </si>
  <si>
    <t>341110028800.S</t>
  </si>
  <si>
    <t>Kábel hliníkový AYKY-J 4x16 mm2</t>
  </si>
  <si>
    <t>-426291048</t>
  </si>
  <si>
    <t>210950201.S</t>
  </si>
  <si>
    <t>Príplatok na zaťahovanie káblov, váha kábla do 0.75 kg</t>
  </si>
  <si>
    <t>1167833374</t>
  </si>
  <si>
    <t>46-M</t>
  </si>
  <si>
    <t>Zemné práce vykonávané pri externých montážnych prácach</t>
  </si>
  <si>
    <t>460070004.S</t>
  </si>
  <si>
    <t>jama pre prefabrikovaný základ stožiaru B-50 - B-60, tr. 3-4</t>
  </si>
  <si>
    <t>185503779</t>
  </si>
  <si>
    <t>460120002.S</t>
  </si>
  <si>
    <t>Zásyp jamy so zhutnením a s úpravou povrchu, zemina triedy 3 - 4</t>
  </si>
  <si>
    <t>-1374401970</t>
  </si>
  <si>
    <t>460200164.S</t>
  </si>
  <si>
    <t>Hĺbenie káblovej ryhy ručne 35 cm širokej a 80 cm hlbokej, v zemine triedy 4</t>
  </si>
  <si>
    <t>-2146059252</t>
  </si>
  <si>
    <t>45</t>
  </si>
  <si>
    <t>460420022.S</t>
  </si>
  <si>
    <t>kábl.lôžko z kop.piesku ryha 35cm hr.10cm</t>
  </si>
  <si>
    <t>-874137865</t>
  </si>
  <si>
    <t>46</t>
  </si>
  <si>
    <t>583110000300.S</t>
  </si>
  <si>
    <t>Drvina vápencová frakcia 0-4 mm</t>
  </si>
  <si>
    <t>1704821666</t>
  </si>
  <si>
    <t>46,5*0,104 'Prepočítané koeficientom množstva</t>
  </si>
  <si>
    <t>47</t>
  </si>
  <si>
    <t>460490012.S</t>
  </si>
  <si>
    <t>Rozvinutie a uloženie výstražnej fólie z PE do ryhy, šírka do 33 cm</t>
  </si>
  <si>
    <t>1845652548</t>
  </si>
  <si>
    <t>48</t>
  </si>
  <si>
    <t>283230008000.S</t>
  </si>
  <si>
    <t>Výstražná fólia PE, š. 300, farba červená</t>
  </si>
  <si>
    <t>-714330806</t>
  </si>
  <si>
    <t>49</t>
  </si>
  <si>
    <t>460520101.S</t>
  </si>
  <si>
    <t>Kryt káblový jednoduchý, dĺžky 3 m na stožiar</t>
  </si>
  <si>
    <t>799227436</t>
  </si>
  <si>
    <t>50</t>
  </si>
  <si>
    <t>345750070600.S</t>
  </si>
  <si>
    <t>Kryt OK 42/16 ochranný, plastový IP 54</t>
  </si>
  <si>
    <t>1541184506</t>
  </si>
  <si>
    <t>29</t>
  </si>
  <si>
    <t>460560164.S</t>
  </si>
  <si>
    <t>Ručný zásyp nezap. káblovej ryhy bez zhutn. zeminy, 35 cm širokej, 80 cm hlbokej v zemine tr. 4</t>
  </si>
  <si>
    <t>-662243278</t>
  </si>
  <si>
    <t>460600001.S</t>
  </si>
  <si>
    <t>Naloženie zeminy, odvoz do 1 km a zloženie na skládke a jazda späť</t>
  </si>
  <si>
    <t>1088965132</t>
  </si>
  <si>
    <t>460600002.S</t>
  </si>
  <si>
    <t>Príplatok za odvoz zeminy za každý ďalší km a jazda späť</t>
  </si>
  <si>
    <t>829152714</t>
  </si>
  <si>
    <t>460620014.S</t>
  </si>
  <si>
    <t>Proviz. úprava terénu v zemine tr. 4, aby nerovnosti terénu neboli väčšie ako 2 cm od vodor.hladiny</t>
  </si>
  <si>
    <t>-296636878</t>
  </si>
  <si>
    <t>60-M</t>
  </si>
  <si>
    <t>Geodetické a kartografické práce a služby</t>
  </si>
  <si>
    <t>960101002.S</t>
  </si>
  <si>
    <t>vytýč.trate káb.vedenia v zastavanom priestore</t>
  </si>
  <si>
    <t>bod</t>
  </si>
  <si>
    <t>-933312951</t>
  </si>
  <si>
    <t>605440000800.S</t>
  </si>
  <si>
    <t>Kolík drevený z červeného smreku, triedy 3A STN 480055, sušené 14±2%, bez defektov, hniloby, hrčí</t>
  </si>
  <si>
    <t>324724295</t>
  </si>
  <si>
    <t>0,5*10</t>
  </si>
  <si>
    <t>HZS</t>
  </si>
  <si>
    <t>Hodinové zúčtovacie sadzby</t>
  </si>
  <si>
    <t>77</t>
  </si>
  <si>
    <t>HZS000213.S</t>
  </si>
  <si>
    <t>Zdvíhacia plošina s obsluhou</t>
  </si>
  <si>
    <t>hod</t>
  </si>
  <si>
    <t>512</t>
  </si>
  <si>
    <t>475189944</t>
  </si>
  <si>
    <t>76</t>
  </si>
  <si>
    <t>HZS000214.S</t>
  </si>
  <si>
    <t>Východisková revízia</t>
  </si>
  <si>
    <t>-713157856</t>
  </si>
  <si>
    <t>75</t>
  </si>
  <si>
    <t>HZS000313.S</t>
  </si>
  <si>
    <t>Zabezpečenie vypnutého stavu a zaistenie pracoviska</t>
  </si>
  <si>
    <t>-1543834420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</si>
</sst>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28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164" fontId="17" fillId="0" borderId="0" xfId="0" applyNumberFormat="1" applyFont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4" fontId="18" fillId="0" borderId="0" xfId="0" applyNumberFormat="1" applyFont="1" applyAlignment="1" applyProtection="1">
      <alignment vertical="center"/>
    </xf>
    <xf numFmtId="0" fontId="17" fillId="0" borderId="3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167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4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5" fillId="0" borderId="22" xfId="0" applyFont="1" applyBorder="1" applyAlignment="1" applyProtection="1">
      <alignment horizontal="center" vertical="center"/>
    </xf>
    <xf numFmtId="49" fontId="35" fillId="0" borderId="22" xfId="0" applyNumberFormat="1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left" vertical="center" wrapText="1"/>
    </xf>
    <xf numFmtId="0" fontId="35" fillId="0" borderId="22" xfId="0" applyFont="1" applyBorder="1" applyAlignment="1" applyProtection="1">
      <alignment horizontal="center" vertical="center" wrapText="1"/>
    </xf>
    <xf numFmtId="167" fontId="35" fillId="0" borderId="22" xfId="0" applyNumberFormat="1" applyFont="1" applyBorder="1" applyAlignment="1" applyProtection="1">
      <alignment vertical="center"/>
    </xf>
    <xf numFmtId="4" fontId="35" fillId="2" borderId="22" xfId="0" applyNumberFormat="1" applyFont="1" applyFill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</xf>
    <xf numFmtId="0" fontId="36" fillId="0" borderId="22" xfId="0" applyFont="1" applyBorder="1" applyAlignment="1" applyProtection="1">
      <alignment vertical="center"/>
    </xf>
    <xf numFmtId="0" fontId="36" fillId="0" borderId="3" xfId="0" applyFont="1" applyBorder="1" applyAlignment="1">
      <alignment vertical="center"/>
    </xf>
    <xf numFmtId="0" fontId="35" fillId="2" borderId="14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2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3.png" /><Relationship Id="rId2" Type="http://schemas.openxmlformats.org/officeDocument/2006/relationships/image" Target="../media/image4.png" /><Relationship Id="rId3" Type="http://schemas.openxmlformats.org/officeDocument/2006/relationships/image" Target="../media/image5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6.png" /><Relationship Id="rId2" Type="http://schemas.openxmlformats.org/officeDocument/2006/relationships/image" Target="../media/image7.png" /><Relationship Id="rId3" Type="http://schemas.openxmlformats.org/officeDocument/2006/relationships/image" Target="../media/image8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116840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38</xdr:col>
      <xdr:colOff>129540</xdr:colOff>
      <xdr:row>81</xdr:row>
      <xdr:rowOff>0</xdr:rowOff>
    </xdr:from>
    <xdr:to>
      <xdr:col>41</xdr:col>
      <xdr:colOff>177165</xdr:colOff>
      <xdr:row>83</xdr:row>
      <xdr:rowOff>43815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84455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84455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108</xdr:row>
      <xdr:rowOff>0</xdr:rowOff>
    </xdr:from>
    <xdr:to>
      <xdr:col>9</xdr:col>
      <xdr:colOff>1215390</xdr:colOff>
      <xdr:row>109</xdr:row>
      <xdr:rowOff>84455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84455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81</xdr:row>
      <xdr:rowOff>0</xdr:rowOff>
    </xdr:from>
    <xdr:to>
      <xdr:col>9</xdr:col>
      <xdr:colOff>1215390</xdr:colOff>
      <xdr:row>82</xdr:row>
      <xdr:rowOff>84455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8</xdr:col>
      <xdr:colOff>843915</xdr:colOff>
      <xdr:row>113</xdr:row>
      <xdr:rowOff>0</xdr:rowOff>
    </xdr:from>
    <xdr:to>
      <xdr:col>9</xdr:col>
      <xdr:colOff>1215390</xdr:colOff>
      <xdr:row>114</xdr:row>
      <xdr:rowOff>84455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="1" customFormat="1" ht="24.96" customHeight="1">
      <c r="B4" s="20"/>
      <c r="C4" s="21"/>
      <c r="D4" s="22" t="s">
        <v>8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9</v>
      </c>
      <c r="BE4" s="24" t="s">
        <v>10</v>
      </c>
      <c r="BS4" s="16" t="s">
        <v>11</v>
      </c>
    </row>
    <row r="5" s="1" customFormat="1" ht="12" customHeight="1">
      <c r="B5" s="20"/>
      <c r="C5" s="21"/>
      <c r="D5" s="25" t="s">
        <v>12</v>
      </c>
      <c r="E5" s="21"/>
      <c r="F5" s="21"/>
      <c r="G5" s="21"/>
      <c r="H5" s="21"/>
      <c r="I5" s="21"/>
      <c r="J5" s="21"/>
      <c r="K5" s="26" t="s">
        <v>13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14</v>
      </c>
      <c r="BS5" s="16" t="s">
        <v>6</v>
      </c>
    </row>
    <row r="6" s="1" customFormat="1" ht="36.96" customHeight="1">
      <c r="B6" s="20"/>
      <c r="C6" s="21"/>
      <c r="D6" s="28" t="s">
        <v>15</v>
      </c>
      <c r="E6" s="21"/>
      <c r="F6" s="21"/>
      <c r="G6" s="21"/>
      <c r="H6" s="21"/>
      <c r="I6" s="21"/>
      <c r="J6" s="21"/>
      <c r="K6" s="29" t="s">
        <v>16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17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18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19</v>
      </c>
      <c r="E8" s="21"/>
      <c r="F8" s="21"/>
      <c r="G8" s="21"/>
      <c r="H8" s="21"/>
      <c r="I8" s="21"/>
      <c r="J8" s="21"/>
      <c r="K8" s="26" t="s">
        <v>20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21</v>
      </c>
      <c r="AL8" s="21"/>
      <c r="AM8" s="21"/>
      <c r="AN8" s="32" t="s">
        <v>22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23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24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25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26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27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24</v>
      </c>
      <c r="AL13" s="21"/>
      <c r="AM13" s="21"/>
      <c r="AN13" s="33" t="s">
        <v>28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28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26</v>
      </c>
      <c r="AL14" s="21"/>
      <c r="AM14" s="21"/>
      <c r="AN14" s="33" t="s">
        <v>28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29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24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30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26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31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24</v>
      </c>
      <c r="AL19" s="21"/>
      <c r="AM19" s="21"/>
      <c r="AN19" s="26" t="s">
        <v>1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33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26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31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34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35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36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37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38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39</v>
      </c>
      <c r="E29" s="46"/>
      <c r="F29" s="47" t="s">
        <v>40</v>
      </c>
      <c r="G29" s="46"/>
      <c r="H29" s="46"/>
      <c r="I29" s="46"/>
      <c r="J29" s="46"/>
      <c r="K29" s="46"/>
      <c r="L29" s="48">
        <v>0.23000000000000001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0">
        <f>ROUND(AZ94,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0">
        <f>ROUND(AV94, 2)</f>
        <v>0</v>
      </c>
      <c r="AL29" s="49"/>
      <c r="AM29" s="49"/>
      <c r="AN29" s="49"/>
      <c r="AO29" s="49"/>
      <c r="AP29" s="49"/>
      <c r="AQ29" s="49"/>
      <c r="AR29" s="51"/>
      <c r="AS29" s="52"/>
      <c r="AT29" s="52"/>
      <c r="AU29" s="52"/>
      <c r="AV29" s="52"/>
      <c r="AW29" s="52"/>
      <c r="AX29" s="52"/>
      <c r="AY29" s="52"/>
      <c r="AZ29" s="52"/>
      <c r="BE29" s="53"/>
    </row>
    <row r="30" s="3" customFormat="1" ht="14.4" customHeight="1">
      <c r="A30" s="3"/>
      <c r="B30" s="45"/>
      <c r="C30" s="46"/>
      <c r="D30" s="46"/>
      <c r="E30" s="46"/>
      <c r="F30" s="47" t="s">
        <v>41</v>
      </c>
      <c r="G30" s="46"/>
      <c r="H30" s="46"/>
      <c r="I30" s="46"/>
      <c r="J30" s="46"/>
      <c r="K30" s="46"/>
      <c r="L30" s="48">
        <v>0.23000000000000001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0">
        <f>ROUND(BA94,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0">
        <f>ROUND(AW94, 2)</f>
        <v>0</v>
      </c>
      <c r="AL30" s="49"/>
      <c r="AM30" s="49"/>
      <c r="AN30" s="49"/>
      <c r="AO30" s="49"/>
      <c r="AP30" s="49"/>
      <c r="AQ30" s="49"/>
      <c r="AR30" s="51"/>
      <c r="AS30" s="52"/>
      <c r="AT30" s="52"/>
      <c r="AU30" s="52"/>
      <c r="AV30" s="52"/>
      <c r="AW30" s="52"/>
      <c r="AX30" s="52"/>
      <c r="AY30" s="52"/>
      <c r="AZ30" s="52"/>
      <c r="BE30" s="53"/>
    </row>
    <row r="31" hidden="1" s="3" customFormat="1" ht="14.4" customHeight="1">
      <c r="A31" s="3"/>
      <c r="B31" s="45"/>
      <c r="C31" s="46"/>
      <c r="D31" s="46"/>
      <c r="E31" s="46"/>
      <c r="F31" s="31" t="s">
        <v>42</v>
      </c>
      <c r="G31" s="46"/>
      <c r="H31" s="46"/>
      <c r="I31" s="46"/>
      <c r="J31" s="46"/>
      <c r="K31" s="46"/>
      <c r="L31" s="54">
        <v>0.23000000000000001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55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55">
        <v>0</v>
      </c>
      <c r="AL31" s="46"/>
      <c r="AM31" s="46"/>
      <c r="AN31" s="46"/>
      <c r="AO31" s="46"/>
      <c r="AP31" s="46"/>
      <c r="AQ31" s="46"/>
      <c r="AR31" s="56"/>
      <c r="BE31" s="53"/>
    </row>
    <row r="32" hidden="1" s="3" customFormat="1" ht="14.4" customHeight="1">
      <c r="A32" s="3"/>
      <c r="B32" s="45"/>
      <c r="C32" s="46"/>
      <c r="D32" s="46"/>
      <c r="E32" s="46"/>
      <c r="F32" s="31" t="s">
        <v>43</v>
      </c>
      <c r="G32" s="46"/>
      <c r="H32" s="46"/>
      <c r="I32" s="46"/>
      <c r="J32" s="46"/>
      <c r="K32" s="46"/>
      <c r="L32" s="54">
        <v>0.23000000000000001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55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55">
        <v>0</v>
      </c>
      <c r="AL32" s="46"/>
      <c r="AM32" s="46"/>
      <c r="AN32" s="46"/>
      <c r="AO32" s="46"/>
      <c r="AP32" s="46"/>
      <c r="AQ32" s="46"/>
      <c r="AR32" s="56"/>
      <c r="BE32" s="53"/>
    </row>
    <row r="33" hidden="1" s="3" customFormat="1" ht="14.4" customHeight="1">
      <c r="A33" s="3"/>
      <c r="B33" s="45"/>
      <c r="C33" s="46"/>
      <c r="D33" s="46"/>
      <c r="E33" s="46"/>
      <c r="F33" s="47" t="s">
        <v>44</v>
      </c>
      <c r="G33" s="46"/>
      <c r="H33" s="46"/>
      <c r="I33" s="46"/>
      <c r="J33" s="46"/>
      <c r="K33" s="46"/>
      <c r="L33" s="48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0">
        <f>ROUND(BD94,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0">
        <v>0</v>
      </c>
      <c r="AL33" s="49"/>
      <c r="AM33" s="49"/>
      <c r="AN33" s="49"/>
      <c r="AO33" s="49"/>
      <c r="AP33" s="49"/>
      <c r="AQ33" s="49"/>
      <c r="AR33" s="51"/>
      <c r="AS33" s="52"/>
      <c r="AT33" s="52"/>
      <c r="AU33" s="52"/>
      <c r="AV33" s="52"/>
      <c r="AW33" s="52"/>
      <c r="AX33" s="52"/>
      <c r="AY33" s="52"/>
      <c r="AZ33" s="52"/>
      <c r="BE33" s="53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7"/>
      <c r="D35" s="58" t="s">
        <v>45</v>
      </c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60" t="s">
        <v>46</v>
      </c>
      <c r="U35" s="59"/>
      <c r="V35" s="59"/>
      <c r="W35" s="59"/>
      <c r="X35" s="61" t="s">
        <v>47</v>
      </c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62">
        <f>SUM(AK26:AK33)</f>
        <v>0</v>
      </c>
      <c r="AL35" s="59"/>
      <c r="AM35" s="59"/>
      <c r="AN35" s="59"/>
      <c r="AO35" s="63"/>
      <c r="AP35" s="57"/>
      <c r="AQ35" s="57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64"/>
      <c r="C49" s="65"/>
      <c r="D49" s="66" t="s">
        <v>48</v>
      </c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6" t="s">
        <v>49</v>
      </c>
      <c r="AI49" s="67"/>
      <c r="AJ49" s="67"/>
      <c r="AK49" s="67"/>
      <c r="AL49" s="67"/>
      <c r="AM49" s="67"/>
      <c r="AN49" s="67"/>
      <c r="AO49" s="67"/>
      <c r="AP49" s="65"/>
      <c r="AQ49" s="65"/>
      <c r="AR49" s="68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9" t="s">
        <v>50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9" t="s">
        <v>51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9" t="s">
        <v>50</v>
      </c>
      <c r="AI60" s="41"/>
      <c r="AJ60" s="41"/>
      <c r="AK60" s="41"/>
      <c r="AL60" s="41"/>
      <c r="AM60" s="69" t="s">
        <v>51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6" t="s">
        <v>52</v>
      </c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  <c r="AG64" s="70"/>
      <c r="AH64" s="66" t="s">
        <v>53</v>
      </c>
      <c r="AI64" s="70"/>
      <c r="AJ64" s="70"/>
      <c r="AK64" s="70"/>
      <c r="AL64" s="70"/>
      <c r="AM64" s="70"/>
      <c r="AN64" s="70"/>
      <c r="AO64" s="70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9" t="s">
        <v>50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9" t="s">
        <v>51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9" t="s">
        <v>50</v>
      </c>
      <c r="AI75" s="41"/>
      <c r="AJ75" s="41"/>
      <c r="AK75" s="41"/>
      <c r="AL75" s="41"/>
      <c r="AM75" s="69" t="s">
        <v>51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71"/>
      <c r="C77" s="72"/>
      <c r="D77" s="72"/>
      <c r="E77" s="72"/>
      <c r="F77" s="72"/>
      <c r="G77" s="72"/>
      <c r="H77" s="72"/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43"/>
      <c r="BE77" s="37"/>
    </row>
    <row r="81" s="2" customFormat="1" ht="6.96" customHeight="1">
      <c r="A81" s="37"/>
      <c r="B81" s="73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43"/>
      <c r="BE81" s="37"/>
    </row>
    <row r="82" s="2" customFormat="1" ht="24.96" customHeight="1">
      <c r="A82" s="37"/>
      <c r="B82" s="38"/>
      <c r="C82" s="22" t="s">
        <v>54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75"/>
      <c r="C84" s="31" t="s">
        <v>12</v>
      </c>
      <c r="D84" s="76"/>
      <c r="E84" s="76"/>
      <c r="F84" s="76"/>
      <c r="G84" s="76"/>
      <c r="H84" s="76"/>
      <c r="I84" s="76"/>
      <c r="J84" s="76"/>
      <c r="K84" s="76"/>
      <c r="L84" s="76" t="str">
        <f>K5</f>
        <v>24-091-CA</v>
      </c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6"/>
      <c r="Z84" s="76"/>
      <c r="AA84" s="76"/>
      <c r="AB84" s="76"/>
      <c r="AC84" s="76"/>
      <c r="AD84" s="76"/>
      <c r="AE84" s="76"/>
      <c r="AF84" s="76"/>
      <c r="AG84" s="76"/>
      <c r="AH84" s="76"/>
      <c r="AI84" s="76"/>
      <c r="AJ84" s="76"/>
      <c r="AK84" s="76"/>
      <c r="AL84" s="76"/>
      <c r="AM84" s="76"/>
      <c r="AN84" s="76"/>
      <c r="AO84" s="76"/>
      <c r="AP84" s="76"/>
      <c r="AQ84" s="76"/>
      <c r="AR84" s="77"/>
      <c r="BE84" s="4"/>
    </row>
    <row r="85" s="5" customFormat="1" ht="36.96" customHeight="1">
      <c r="A85" s="5"/>
      <c r="B85" s="78"/>
      <c r="C85" s="79" t="s">
        <v>15</v>
      </c>
      <c r="D85" s="80"/>
      <c r="E85" s="80"/>
      <c r="F85" s="80"/>
      <c r="G85" s="80"/>
      <c r="H85" s="80"/>
      <c r="I85" s="80"/>
      <c r="J85" s="80"/>
      <c r="K85" s="80"/>
      <c r="L85" s="81" t="str">
        <f>K6</f>
        <v>Chodník ul.Horná Vrútky-2.etapa</v>
      </c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  <c r="AJ85" s="80"/>
      <c r="AK85" s="80"/>
      <c r="AL85" s="80"/>
      <c r="AM85" s="80"/>
      <c r="AN85" s="80"/>
      <c r="AO85" s="80"/>
      <c r="AP85" s="80"/>
      <c r="AQ85" s="80"/>
      <c r="AR85" s="82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19</v>
      </c>
      <c r="D87" s="39"/>
      <c r="E87" s="39"/>
      <c r="F87" s="39"/>
      <c r="G87" s="39"/>
      <c r="H87" s="39"/>
      <c r="I87" s="39"/>
      <c r="J87" s="39"/>
      <c r="K87" s="39"/>
      <c r="L87" s="83" t="str">
        <f>IF(K8="","",K8)</f>
        <v>KN-C parc.č: 1101/1, k.ú. Vrútky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21</v>
      </c>
      <c r="AJ87" s="39"/>
      <c r="AK87" s="39"/>
      <c r="AL87" s="39"/>
      <c r="AM87" s="84" t="str">
        <f>IF(AN8= "","",AN8)</f>
        <v>20. 12. 2024</v>
      </c>
      <c r="AN87" s="84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23</v>
      </c>
      <c r="D89" s="39"/>
      <c r="E89" s="39"/>
      <c r="F89" s="39"/>
      <c r="G89" s="39"/>
      <c r="H89" s="39"/>
      <c r="I89" s="39"/>
      <c r="J89" s="39"/>
      <c r="K89" s="39"/>
      <c r="L89" s="76" t="str">
        <f>IF(E11= "","",E11)</f>
        <v>Mesto Vrútky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29</v>
      </c>
      <c r="AJ89" s="39"/>
      <c r="AK89" s="39"/>
      <c r="AL89" s="39"/>
      <c r="AM89" s="85" t="str">
        <f>IF(E17="","",E17)</f>
        <v>Ing. Peter Krajčovič</v>
      </c>
      <c r="AN89" s="76"/>
      <c r="AO89" s="76"/>
      <c r="AP89" s="76"/>
      <c r="AQ89" s="39"/>
      <c r="AR89" s="43"/>
      <c r="AS89" s="86" t="s">
        <v>55</v>
      </c>
      <c r="AT89" s="87"/>
      <c r="AU89" s="88"/>
      <c r="AV89" s="88"/>
      <c r="AW89" s="88"/>
      <c r="AX89" s="88"/>
      <c r="AY89" s="88"/>
      <c r="AZ89" s="88"/>
      <c r="BA89" s="88"/>
      <c r="BB89" s="88"/>
      <c r="BC89" s="88"/>
      <c r="BD89" s="89"/>
      <c r="BE89" s="37"/>
    </row>
    <row r="90" s="2" customFormat="1" ht="15.15" customHeight="1">
      <c r="A90" s="37"/>
      <c r="B90" s="38"/>
      <c r="C90" s="31" t="s">
        <v>27</v>
      </c>
      <c r="D90" s="39"/>
      <c r="E90" s="39"/>
      <c r="F90" s="39"/>
      <c r="G90" s="39"/>
      <c r="H90" s="39"/>
      <c r="I90" s="39"/>
      <c r="J90" s="39"/>
      <c r="K90" s="39"/>
      <c r="L90" s="76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32</v>
      </c>
      <c r="AJ90" s="39"/>
      <c r="AK90" s="39"/>
      <c r="AL90" s="39"/>
      <c r="AM90" s="85" t="str">
        <f>IF(E20="","",E20)</f>
        <v>Ing.Miroslav Stolárik</v>
      </c>
      <c r="AN90" s="76"/>
      <c r="AO90" s="76"/>
      <c r="AP90" s="76"/>
      <c r="AQ90" s="39"/>
      <c r="AR90" s="43"/>
      <c r="AS90" s="90"/>
      <c r="AT90" s="91"/>
      <c r="AU90" s="92"/>
      <c r="AV90" s="92"/>
      <c r="AW90" s="92"/>
      <c r="AX90" s="92"/>
      <c r="AY90" s="92"/>
      <c r="AZ90" s="92"/>
      <c r="BA90" s="92"/>
      <c r="BB90" s="92"/>
      <c r="BC90" s="92"/>
      <c r="BD90" s="93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94"/>
      <c r="AT91" s="95"/>
      <c r="AU91" s="96"/>
      <c r="AV91" s="96"/>
      <c r="AW91" s="96"/>
      <c r="AX91" s="96"/>
      <c r="AY91" s="96"/>
      <c r="AZ91" s="96"/>
      <c r="BA91" s="96"/>
      <c r="BB91" s="96"/>
      <c r="BC91" s="96"/>
      <c r="BD91" s="97"/>
      <c r="BE91" s="37"/>
    </row>
    <row r="92" s="2" customFormat="1" ht="29.28" customHeight="1">
      <c r="A92" s="37"/>
      <c r="B92" s="38"/>
      <c r="C92" s="98" t="s">
        <v>56</v>
      </c>
      <c r="D92" s="99"/>
      <c r="E92" s="99"/>
      <c r="F92" s="99"/>
      <c r="G92" s="99"/>
      <c r="H92" s="100"/>
      <c r="I92" s="101" t="s">
        <v>57</v>
      </c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102" t="s">
        <v>58</v>
      </c>
      <c r="AH92" s="99"/>
      <c r="AI92" s="99"/>
      <c r="AJ92" s="99"/>
      <c r="AK92" s="99"/>
      <c r="AL92" s="99"/>
      <c r="AM92" s="99"/>
      <c r="AN92" s="101" t="s">
        <v>59</v>
      </c>
      <c r="AO92" s="99"/>
      <c r="AP92" s="103"/>
      <c r="AQ92" s="104" t="s">
        <v>60</v>
      </c>
      <c r="AR92" s="43"/>
      <c r="AS92" s="105" t="s">
        <v>61</v>
      </c>
      <c r="AT92" s="106" t="s">
        <v>62</v>
      </c>
      <c r="AU92" s="106" t="s">
        <v>63</v>
      </c>
      <c r="AV92" s="106" t="s">
        <v>64</v>
      </c>
      <c r="AW92" s="106" t="s">
        <v>65</v>
      </c>
      <c r="AX92" s="106" t="s">
        <v>66</v>
      </c>
      <c r="AY92" s="106" t="s">
        <v>67</v>
      </c>
      <c r="AZ92" s="106" t="s">
        <v>68</v>
      </c>
      <c r="BA92" s="106" t="s">
        <v>69</v>
      </c>
      <c r="BB92" s="106" t="s">
        <v>70</v>
      </c>
      <c r="BC92" s="106" t="s">
        <v>71</v>
      </c>
      <c r="BD92" s="107" t="s">
        <v>72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8"/>
      <c r="AT93" s="109"/>
      <c r="AU93" s="109"/>
      <c r="AV93" s="109"/>
      <c r="AW93" s="109"/>
      <c r="AX93" s="109"/>
      <c r="AY93" s="109"/>
      <c r="AZ93" s="109"/>
      <c r="BA93" s="109"/>
      <c r="BB93" s="109"/>
      <c r="BC93" s="109"/>
      <c r="BD93" s="110"/>
      <c r="BE93" s="37"/>
    </row>
    <row r="94" s="6" customFormat="1" ht="32.4" customHeight="1">
      <c r="A94" s="6"/>
      <c r="B94" s="111"/>
      <c r="C94" s="112" t="s">
        <v>73</v>
      </c>
      <c r="D94" s="113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13"/>
      <c r="AF94" s="113"/>
      <c r="AG94" s="114">
        <f>ROUND(SUM(AG95:AG96),2)</f>
        <v>0</v>
      </c>
      <c r="AH94" s="114"/>
      <c r="AI94" s="114"/>
      <c r="AJ94" s="114"/>
      <c r="AK94" s="114"/>
      <c r="AL94" s="114"/>
      <c r="AM94" s="114"/>
      <c r="AN94" s="115">
        <f>SUM(AG94,AT94)</f>
        <v>0</v>
      </c>
      <c r="AO94" s="115"/>
      <c r="AP94" s="115"/>
      <c r="AQ94" s="116" t="s">
        <v>1</v>
      </c>
      <c r="AR94" s="117"/>
      <c r="AS94" s="118">
        <f>ROUND(SUM(AS95:AS96),2)</f>
        <v>0</v>
      </c>
      <c r="AT94" s="119">
        <f>ROUND(SUM(AV94:AW94),2)</f>
        <v>0</v>
      </c>
      <c r="AU94" s="120">
        <f>ROUND(SUM(AU95:AU96),5)</f>
        <v>0</v>
      </c>
      <c r="AV94" s="119">
        <f>ROUND(AZ94*L29,2)</f>
        <v>0</v>
      </c>
      <c r="AW94" s="119">
        <f>ROUND(BA94*L30,2)</f>
        <v>0</v>
      </c>
      <c r="AX94" s="119">
        <f>ROUND(BB94*L29,2)</f>
        <v>0</v>
      </c>
      <c r="AY94" s="119">
        <f>ROUND(BC94*L30,2)</f>
        <v>0</v>
      </c>
      <c r="AZ94" s="119">
        <f>ROUND(SUM(AZ95:AZ96),2)</f>
        <v>0</v>
      </c>
      <c r="BA94" s="119">
        <f>ROUND(SUM(BA95:BA96),2)</f>
        <v>0</v>
      </c>
      <c r="BB94" s="119">
        <f>ROUND(SUM(BB95:BB96),2)</f>
        <v>0</v>
      </c>
      <c r="BC94" s="119">
        <f>ROUND(SUM(BC95:BC96),2)</f>
        <v>0</v>
      </c>
      <c r="BD94" s="121">
        <f>ROUND(SUM(BD95:BD96),2)</f>
        <v>0</v>
      </c>
      <c r="BE94" s="6"/>
      <c r="BS94" s="122" t="s">
        <v>74</v>
      </c>
      <c r="BT94" s="122" t="s">
        <v>75</v>
      </c>
      <c r="BV94" s="122" t="s">
        <v>76</v>
      </c>
      <c r="BW94" s="122" t="s">
        <v>5</v>
      </c>
      <c r="BX94" s="122" t="s">
        <v>77</v>
      </c>
      <c r="CL94" s="122" t="s">
        <v>1</v>
      </c>
    </row>
    <row r="95" s="7" customFormat="1" ht="24.75" customHeight="1">
      <c r="A95" s="123" t="s">
        <v>78</v>
      </c>
      <c r="B95" s="124"/>
      <c r="C95" s="125"/>
      <c r="D95" s="126" t="s">
        <v>13</v>
      </c>
      <c r="E95" s="126"/>
      <c r="F95" s="126"/>
      <c r="G95" s="126"/>
      <c r="H95" s="126"/>
      <c r="I95" s="127"/>
      <c r="J95" s="126" t="s">
        <v>16</v>
      </c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  <c r="W95" s="126"/>
      <c r="X95" s="126"/>
      <c r="Y95" s="126"/>
      <c r="Z95" s="126"/>
      <c r="AA95" s="126"/>
      <c r="AB95" s="126"/>
      <c r="AC95" s="126"/>
      <c r="AD95" s="126"/>
      <c r="AE95" s="126"/>
      <c r="AF95" s="126"/>
      <c r="AG95" s="128">
        <f>'24-091-CA - Chodník ul.Ho...'!J28</f>
        <v>0</v>
      </c>
      <c r="AH95" s="127"/>
      <c r="AI95" s="127"/>
      <c r="AJ95" s="127"/>
      <c r="AK95" s="127"/>
      <c r="AL95" s="127"/>
      <c r="AM95" s="127"/>
      <c r="AN95" s="128">
        <f>SUM(AG95,AT95)</f>
        <v>0</v>
      </c>
      <c r="AO95" s="127"/>
      <c r="AP95" s="127"/>
      <c r="AQ95" s="129" t="s">
        <v>79</v>
      </c>
      <c r="AR95" s="130"/>
      <c r="AS95" s="131">
        <v>0</v>
      </c>
      <c r="AT95" s="132">
        <f>ROUND(SUM(AV95:AW95),2)</f>
        <v>0</v>
      </c>
      <c r="AU95" s="133">
        <f>'24-091-CA - Chodník ul.Ho...'!P120</f>
        <v>0</v>
      </c>
      <c r="AV95" s="132">
        <f>'24-091-CA - Chodník ul.Ho...'!J31</f>
        <v>0</v>
      </c>
      <c r="AW95" s="132">
        <f>'24-091-CA - Chodník ul.Ho...'!J32</f>
        <v>0</v>
      </c>
      <c r="AX95" s="132">
        <f>'24-091-CA - Chodník ul.Ho...'!J33</f>
        <v>0</v>
      </c>
      <c r="AY95" s="132">
        <f>'24-091-CA - Chodník ul.Ho...'!J34</f>
        <v>0</v>
      </c>
      <c r="AZ95" s="132">
        <f>'24-091-CA - Chodník ul.Ho...'!F31</f>
        <v>0</v>
      </c>
      <c r="BA95" s="132">
        <f>'24-091-CA - Chodník ul.Ho...'!F32</f>
        <v>0</v>
      </c>
      <c r="BB95" s="132">
        <f>'24-091-CA - Chodník ul.Ho...'!F33</f>
        <v>0</v>
      </c>
      <c r="BC95" s="132">
        <f>'24-091-CA - Chodník ul.Ho...'!F34</f>
        <v>0</v>
      </c>
      <c r="BD95" s="134">
        <f>'24-091-CA - Chodník ul.Ho...'!F35</f>
        <v>0</v>
      </c>
      <c r="BE95" s="7"/>
      <c r="BT95" s="135" t="s">
        <v>80</v>
      </c>
      <c r="BU95" s="135" t="s">
        <v>81</v>
      </c>
      <c r="BV95" s="135" t="s">
        <v>76</v>
      </c>
      <c r="BW95" s="135" t="s">
        <v>5</v>
      </c>
      <c r="BX95" s="135" t="s">
        <v>77</v>
      </c>
      <c r="CL95" s="135" t="s">
        <v>1</v>
      </c>
    </row>
    <row r="96" s="7" customFormat="1" ht="24.75" customHeight="1">
      <c r="A96" s="123" t="s">
        <v>78</v>
      </c>
      <c r="B96" s="124"/>
      <c r="C96" s="125"/>
      <c r="D96" s="126" t="s">
        <v>82</v>
      </c>
      <c r="E96" s="126"/>
      <c r="F96" s="126"/>
      <c r="G96" s="126"/>
      <c r="H96" s="126"/>
      <c r="I96" s="127"/>
      <c r="J96" s="126" t="s">
        <v>83</v>
      </c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  <c r="W96" s="126"/>
      <c r="X96" s="126"/>
      <c r="Y96" s="126"/>
      <c r="Z96" s="126"/>
      <c r="AA96" s="126"/>
      <c r="AB96" s="126"/>
      <c r="AC96" s="126"/>
      <c r="AD96" s="126"/>
      <c r="AE96" s="126"/>
      <c r="AF96" s="126"/>
      <c r="AG96" s="128">
        <f>'SO 2.02 - Osvetlenie chod...'!J30</f>
        <v>0</v>
      </c>
      <c r="AH96" s="127"/>
      <c r="AI96" s="127"/>
      <c r="AJ96" s="127"/>
      <c r="AK96" s="127"/>
      <c r="AL96" s="127"/>
      <c r="AM96" s="127"/>
      <c r="AN96" s="128">
        <f>SUM(AG96,AT96)</f>
        <v>0</v>
      </c>
      <c r="AO96" s="127"/>
      <c r="AP96" s="127"/>
      <c r="AQ96" s="129" t="s">
        <v>79</v>
      </c>
      <c r="AR96" s="130"/>
      <c r="AS96" s="136">
        <v>0</v>
      </c>
      <c r="AT96" s="137">
        <f>ROUND(SUM(AV96:AW96),2)</f>
        <v>0</v>
      </c>
      <c r="AU96" s="138">
        <f>'SO 2.02 - Osvetlenie chod...'!P127</f>
        <v>0</v>
      </c>
      <c r="AV96" s="137">
        <f>'SO 2.02 - Osvetlenie chod...'!J33</f>
        <v>0</v>
      </c>
      <c r="AW96" s="137">
        <f>'SO 2.02 - Osvetlenie chod...'!J34</f>
        <v>0</v>
      </c>
      <c r="AX96" s="137">
        <f>'SO 2.02 - Osvetlenie chod...'!J35</f>
        <v>0</v>
      </c>
      <c r="AY96" s="137">
        <f>'SO 2.02 - Osvetlenie chod...'!J36</f>
        <v>0</v>
      </c>
      <c r="AZ96" s="137">
        <f>'SO 2.02 - Osvetlenie chod...'!F33</f>
        <v>0</v>
      </c>
      <c r="BA96" s="137">
        <f>'SO 2.02 - Osvetlenie chod...'!F34</f>
        <v>0</v>
      </c>
      <c r="BB96" s="137">
        <f>'SO 2.02 - Osvetlenie chod...'!F35</f>
        <v>0</v>
      </c>
      <c r="BC96" s="137">
        <f>'SO 2.02 - Osvetlenie chod...'!F36</f>
        <v>0</v>
      </c>
      <c r="BD96" s="139">
        <f>'SO 2.02 - Osvetlenie chod...'!F37</f>
        <v>0</v>
      </c>
      <c r="BE96" s="7"/>
      <c r="BT96" s="135" t="s">
        <v>80</v>
      </c>
      <c r="BV96" s="135" t="s">
        <v>76</v>
      </c>
      <c r="BW96" s="135" t="s">
        <v>84</v>
      </c>
      <c r="BX96" s="135" t="s">
        <v>5</v>
      </c>
      <c r="CL96" s="135" t="s">
        <v>1</v>
      </c>
      <c r="CM96" s="135" t="s">
        <v>75</v>
      </c>
    </row>
    <row r="97" s="2" customFormat="1" ht="30" customHeight="1">
      <c r="A97" s="37"/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71"/>
      <c r="C98" s="72"/>
      <c r="D98" s="72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43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sheetProtection sheet="1" formatColumns="0" formatRows="0" objects="1" scenarios="1" spinCount="100000" saltValue="Rs6U7f5UDomDMs4I1e7UXChWHZ2WBuF2My6y8ZBXjzRVDKpxagZ5Kmt9RRYL3cFlBRlOgHG1k9G9Jpu6rrbd2g==" hashValue="FU72DomyrDKecNIHbpEFo3R2MTqkI2l1FX8mrg3GOoQoT1pKc+eamIxIbjQWlH4uuFXhNb9tgxxR3SIvaiuq2g==" algorithmName="SHA-512" password="CC35"/>
  <mergeCells count="46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24-091-CA - Chodník ul.Ho...'!C2" display="/"/>
    <hyperlink ref="A96" location="'SO 2.02 - Osvetlenie chod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9"/>
      <c r="AT3" s="16" t="s">
        <v>75</v>
      </c>
    </row>
    <row r="4" s="1" customFormat="1" ht="24.96" customHeight="1">
      <c r="B4" s="19"/>
      <c r="D4" s="142" t="s">
        <v>85</v>
      </c>
      <c r="L4" s="19"/>
      <c r="M4" s="143" t="s">
        <v>9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44" t="s">
        <v>15</v>
      </c>
      <c r="E6" s="37"/>
      <c r="F6" s="37"/>
      <c r="G6" s="37"/>
      <c r="H6" s="37"/>
      <c r="I6" s="37"/>
      <c r="J6" s="37"/>
      <c r="K6" s="37"/>
      <c r="L6" s="68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45" t="s">
        <v>16</v>
      </c>
      <c r="F7" s="37"/>
      <c r="G7" s="37"/>
      <c r="H7" s="37"/>
      <c r="I7" s="37"/>
      <c r="J7" s="37"/>
      <c r="K7" s="37"/>
      <c r="L7" s="68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44" t="s">
        <v>17</v>
      </c>
      <c r="E9" s="37"/>
      <c r="F9" s="146" t="s">
        <v>1</v>
      </c>
      <c r="G9" s="37"/>
      <c r="H9" s="37"/>
      <c r="I9" s="144" t="s">
        <v>18</v>
      </c>
      <c r="J9" s="146" t="s">
        <v>1</v>
      </c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44" t="s">
        <v>19</v>
      </c>
      <c r="E10" s="37"/>
      <c r="F10" s="146" t="s">
        <v>20</v>
      </c>
      <c r="G10" s="37"/>
      <c r="H10" s="37"/>
      <c r="I10" s="144" t="s">
        <v>21</v>
      </c>
      <c r="J10" s="147" t="str">
        <f>'Rekapitulácia stavby'!AN8</f>
        <v>20. 12. 2024</v>
      </c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4" t="s">
        <v>23</v>
      </c>
      <c r="E12" s="37"/>
      <c r="F12" s="37"/>
      <c r="G12" s="37"/>
      <c r="H12" s="37"/>
      <c r="I12" s="144" t="s">
        <v>24</v>
      </c>
      <c r="J12" s="146" t="s">
        <v>1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46" t="s">
        <v>25</v>
      </c>
      <c r="F13" s="37"/>
      <c r="G13" s="37"/>
      <c r="H13" s="37"/>
      <c r="I13" s="144" t="s">
        <v>26</v>
      </c>
      <c r="J13" s="146" t="s">
        <v>1</v>
      </c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44" t="s">
        <v>27</v>
      </c>
      <c r="E15" s="37"/>
      <c r="F15" s="37"/>
      <c r="G15" s="37"/>
      <c r="H15" s="37"/>
      <c r="I15" s="144" t="s">
        <v>24</v>
      </c>
      <c r="J15" s="32" t="str">
        <f>'Rekapitulácia stavby'!AN13</f>
        <v>Vyplň údaj</v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'Rekapitulácia stavby'!E14</f>
        <v>Vyplň údaj</v>
      </c>
      <c r="F16" s="146"/>
      <c r="G16" s="146"/>
      <c r="H16" s="146"/>
      <c r="I16" s="144" t="s">
        <v>26</v>
      </c>
      <c r="J16" s="32" t="str">
        <f>'Rekapitulácia stavby'!AN14</f>
        <v>Vyplň údaj</v>
      </c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44" t="s">
        <v>29</v>
      </c>
      <c r="E18" s="37"/>
      <c r="F18" s="37"/>
      <c r="G18" s="37"/>
      <c r="H18" s="37"/>
      <c r="I18" s="144" t="s">
        <v>24</v>
      </c>
      <c r="J18" s="146" t="s">
        <v>1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46" t="s">
        <v>30</v>
      </c>
      <c r="F19" s="37"/>
      <c r="G19" s="37"/>
      <c r="H19" s="37"/>
      <c r="I19" s="144" t="s">
        <v>26</v>
      </c>
      <c r="J19" s="146" t="s">
        <v>1</v>
      </c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44" t="s">
        <v>32</v>
      </c>
      <c r="E21" s="37"/>
      <c r="F21" s="37"/>
      <c r="G21" s="37"/>
      <c r="H21" s="37"/>
      <c r="I21" s="144" t="s">
        <v>24</v>
      </c>
      <c r="J21" s="146" t="s">
        <v>1</v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46" t="s">
        <v>33</v>
      </c>
      <c r="F22" s="37"/>
      <c r="G22" s="37"/>
      <c r="H22" s="37"/>
      <c r="I22" s="144" t="s">
        <v>26</v>
      </c>
      <c r="J22" s="146" t="s">
        <v>1</v>
      </c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44" t="s">
        <v>34</v>
      </c>
      <c r="E24" s="37"/>
      <c r="F24" s="37"/>
      <c r="G24" s="37"/>
      <c r="H24" s="37"/>
      <c r="I24" s="37"/>
      <c r="J24" s="37"/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48"/>
      <c r="B25" s="149"/>
      <c r="C25" s="148"/>
      <c r="D25" s="148"/>
      <c r="E25" s="150" t="s">
        <v>1</v>
      </c>
      <c r="F25" s="150"/>
      <c r="G25" s="150"/>
      <c r="H25" s="150"/>
      <c r="I25" s="148"/>
      <c r="J25" s="148"/>
      <c r="K25" s="148"/>
      <c r="L25" s="151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52"/>
      <c r="E27" s="152"/>
      <c r="F27" s="152"/>
      <c r="G27" s="152"/>
      <c r="H27" s="152"/>
      <c r="I27" s="152"/>
      <c r="J27" s="152"/>
      <c r="K27" s="152"/>
      <c r="L27" s="68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53" t="s">
        <v>35</v>
      </c>
      <c r="E28" s="37"/>
      <c r="F28" s="37"/>
      <c r="G28" s="37"/>
      <c r="H28" s="37"/>
      <c r="I28" s="37"/>
      <c r="J28" s="154">
        <f>ROUND(J120, 2)</f>
        <v>0</v>
      </c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2"/>
      <c r="E29" s="152"/>
      <c r="F29" s="152"/>
      <c r="G29" s="152"/>
      <c r="H29" s="152"/>
      <c r="I29" s="152"/>
      <c r="J29" s="152"/>
      <c r="K29" s="152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55" t="s">
        <v>37</v>
      </c>
      <c r="G30" s="37"/>
      <c r="H30" s="37"/>
      <c r="I30" s="155" t="s">
        <v>36</v>
      </c>
      <c r="J30" s="155" t="s">
        <v>38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56" t="s">
        <v>39</v>
      </c>
      <c r="E31" s="157" t="s">
        <v>40</v>
      </c>
      <c r="F31" s="158">
        <f>ROUND((SUM(BE120:BE195)),  2)</f>
        <v>0</v>
      </c>
      <c r="G31" s="159"/>
      <c r="H31" s="159"/>
      <c r="I31" s="160">
        <v>0.23000000000000001</v>
      </c>
      <c r="J31" s="158">
        <f>ROUND(((SUM(BE120:BE195))*I31),  2)</f>
        <v>0</v>
      </c>
      <c r="K31" s="37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57" t="s">
        <v>41</v>
      </c>
      <c r="F32" s="158">
        <f>ROUND((SUM(BF120:BF195)),  2)</f>
        <v>0</v>
      </c>
      <c r="G32" s="159"/>
      <c r="H32" s="159"/>
      <c r="I32" s="160">
        <v>0.23000000000000001</v>
      </c>
      <c r="J32" s="158">
        <f>ROUND(((SUM(BF120:BF195))*I32),  2)</f>
        <v>0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44" t="s">
        <v>42</v>
      </c>
      <c r="F33" s="161">
        <f>ROUND((SUM(BG120:BG195)),  2)</f>
        <v>0</v>
      </c>
      <c r="G33" s="37"/>
      <c r="H33" s="37"/>
      <c r="I33" s="162">
        <v>0.23000000000000001</v>
      </c>
      <c r="J33" s="161">
        <f>0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44" t="s">
        <v>43</v>
      </c>
      <c r="F34" s="161">
        <f>ROUND((SUM(BH120:BH195)),  2)</f>
        <v>0</v>
      </c>
      <c r="G34" s="37"/>
      <c r="H34" s="37"/>
      <c r="I34" s="162">
        <v>0.23000000000000001</v>
      </c>
      <c r="J34" s="161">
        <f>0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57" t="s">
        <v>44</v>
      </c>
      <c r="F35" s="158">
        <f>ROUND((SUM(BI120:BI195)),  2)</f>
        <v>0</v>
      </c>
      <c r="G35" s="159"/>
      <c r="H35" s="159"/>
      <c r="I35" s="160">
        <v>0</v>
      </c>
      <c r="J35" s="158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63"/>
      <c r="D37" s="164" t="s">
        <v>45</v>
      </c>
      <c r="E37" s="165"/>
      <c r="F37" s="165"/>
      <c r="G37" s="166" t="s">
        <v>46</v>
      </c>
      <c r="H37" s="167" t="s">
        <v>47</v>
      </c>
      <c r="I37" s="165"/>
      <c r="J37" s="168">
        <f>SUM(J28:J35)</f>
        <v>0</v>
      </c>
      <c r="K37" s="169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8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8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86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81" t="str">
        <f>E7</f>
        <v>Chodník ul.Horná Vrútky-2.etapa</v>
      </c>
      <c r="F85" s="39"/>
      <c r="G85" s="39"/>
      <c r="H85" s="39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19</v>
      </c>
      <c r="D87" s="39"/>
      <c r="E87" s="39"/>
      <c r="F87" s="26" t="str">
        <f>F10</f>
        <v>KN-C parc.č: 1101/1, k.ú. Vrútky</v>
      </c>
      <c r="G87" s="39"/>
      <c r="H87" s="39"/>
      <c r="I87" s="31" t="s">
        <v>21</v>
      </c>
      <c r="J87" s="84" t="str">
        <f>IF(J10="","",J10)</f>
        <v>20. 12. 2024</v>
      </c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5.15" customHeight="1">
      <c r="A89" s="37"/>
      <c r="B89" s="38"/>
      <c r="C89" s="31" t="s">
        <v>23</v>
      </c>
      <c r="D89" s="39"/>
      <c r="E89" s="39"/>
      <c r="F89" s="26" t="str">
        <f>E13</f>
        <v>Mesto Vrútky</v>
      </c>
      <c r="G89" s="39"/>
      <c r="H89" s="39"/>
      <c r="I89" s="31" t="s">
        <v>29</v>
      </c>
      <c r="J89" s="35" t="str">
        <f>E19</f>
        <v>Ing. Peter Krajčovič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27</v>
      </c>
      <c r="D90" s="39"/>
      <c r="E90" s="39"/>
      <c r="F90" s="26" t="str">
        <f>IF(E16="","",E16)</f>
        <v>Vyplň údaj</v>
      </c>
      <c r="G90" s="39"/>
      <c r="H90" s="39"/>
      <c r="I90" s="31" t="s">
        <v>32</v>
      </c>
      <c r="J90" s="35" t="str">
        <f>E22</f>
        <v>Ing.Miroslav Stolárik</v>
      </c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81" t="s">
        <v>87</v>
      </c>
      <c r="D92" s="182"/>
      <c r="E92" s="182"/>
      <c r="F92" s="182"/>
      <c r="G92" s="182"/>
      <c r="H92" s="182"/>
      <c r="I92" s="182"/>
      <c r="J92" s="183" t="s">
        <v>88</v>
      </c>
      <c r="K92" s="182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84" t="s">
        <v>89</v>
      </c>
      <c r="D94" s="39"/>
      <c r="E94" s="39"/>
      <c r="F94" s="39"/>
      <c r="G94" s="39"/>
      <c r="H94" s="39"/>
      <c r="I94" s="39"/>
      <c r="J94" s="115">
        <f>J120</f>
        <v>0</v>
      </c>
      <c r="K94" s="39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90</v>
      </c>
    </row>
    <row r="95" s="9" customFormat="1" ht="24.96" customHeight="1">
      <c r="A95" s="9"/>
      <c r="B95" s="185"/>
      <c r="C95" s="186"/>
      <c r="D95" s="187" t="s">
        <v>91</v>
      </c>
      <c r="E95" s="188"/>
      <c r="F95" s="188"/>
      <c r="G95" s="188"/>
      <c r="H95" s="188"/>
      <c r="I95" s="188"/>
      <c r="J95" s="189">
        <f>J121</f>
        <v>0</v>
      </c>
      <c r="K95" s="186"/>
      <c r="L95" s="190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91"/>
      <c r="C96" s="192"/>
      <c r="D96" s="193" t="s">
        <v>92</v>
      </c>
      <c r="E96" s="194"/>
      <c r="F96" s="194"/>
      <c r="G96" s="194"/>
      <c r="H96" s="194"/>
      <c r="I96" s="194"/>
      <c r="J96" s="195">
        <f>J122</f>
        <v>0</v>
      </c>
      <c r="K96" s="192"/>
      <c r="L96" s="196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91"/>
      <c r="C97" s="192"/>
      <c r="D97" s="193" t="s">
        <v>93</v>
      </c>
      <c r="E97" s="194"/>
      <c r="F97" s="194"/>
      <c r="G97" s="194"/>
      <c r="H97" s="194"/>
      <c r="I97" s="194"/>
      <c r="J97" s="195">
        <f>J154</f>
        <v>0</v>
      </c>
      <c r="K97" s="192"/>
      <c r="L97" s="196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91"/>
      <c r="C98" s="192"/>
      <c r="D98" s="193" t="s">
        <v>94</v>
      </c>
      <c r="E98" s="194"/>
      <c r="F98" s="194"/>
      <c r="G98" s="194"/>
      <c r="H98" s="194"/>
      <c r="I98" s="194"/>
      <c r="J98" s="195">
        <f>J169</f>
        <v>0</v>
      </c>
      <c r="K98" s="192"/>
      <c r="L98" s="19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92"/>
      <c r="D99" s="193" t="s">
        <v>95</v>
      </c>
      <c r="E99" s="194"/>
      <c r="F99" s="194"/>
      <c r="G99" s="194"/>
      <c r="H99" s="194"/>
      <c r="I99" s="194"/>
      <c r="J99" s="195">
        <f>J182</f>
        <v>0</v>
      </c>
      <c r="K99" s="192"/>
      <c r="L99" s="19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5"/>
      <c r="C100" s="186"/>
      <c r="D100" s="187" t="s">
        <v>96</v>
      </c>
      <c r="E100" s="188"/>
      <c r="F100" s="188"/>
      <c r="G100" s="188"/>
      <c r="H100" s="188"/>
      <c r="I100" s="188"/>
      <c r="J100" s="189">
        <f>J184</f>
        <v>0</v>
      </c>
      <c r="K100" s="186"/>
      <c r="L100" s="190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1"/>
      <c r="C101" s="192"/>
      <c r="D101" s="193" t="s">
        <v>97</v>
      </c>
      <c r="E101" s="194"/>
      <c r="F101" s="194"/>
      <c r="G101" s="194"/>
      <c r="H101" s="194"/>
      <c r="I101" s="194"/>
      <c r="J101" s="195">
        <f>J185</f>
        <v>0</v>
      </c>
      <c r="K101" s="192"/>
      <c r="L101" s="19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5"/>
      <c r="C102" s="186"/>
      <c r="D102" s="187" t="s">
        <v>98</v>
      </c>
      <c r="E102" s="188"/>
      <c r="F102" s="188"/>
      <c r="G102" s="188"/>
      <c r="H102" s="188"/>
      <c r="I102" s="188"/>
      <c r="J102" s="189">
        <f>J187</f>
        <v>0</v>
      </c>
      <c r="K102" s="186"/>
      <c r="L102" s="190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2" customFormat="1" ht="21.84" customHeight="1">
      <c r="A103" s="37"/>
      <c r="B103" s="38"/>
      <c r="C103" s="39"/>
      <c r="D103" s="39"/>
      <c r="E103" s="39"/>
      <c r="F103" s="39"/>
      <c r="G103" s="39"/>
      <c r="H103" s="39"/>
      <c r="I103" s="39"/>
      <c r="J103" s="39"/>
      <c r="K103" s="39"/>
      <c r="L103" s="68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6.96" customHeight="1">
      <c r="A104" s="37"/>
      <c r="B104" s="71"/>
      <c r="C104" s="72"/>
      <c r="D104" s="72"/>
      <c r="E104" s="72"/>
      <c r="F104" s="72"/>
      <c r="G104" s="72"/>
      <c r="H104" s="72"/>
      <c r="I104" s="72"/>
      <c r="J104" s="72"/>
      <c r="K104" s="72"/>
      <c r="L104" s="68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8" s="2" customFormat="1" ht="6.96" customHeight="1">
      <c r="A108" s="37"/>
      <c r="B108" s="73"/>
      <c r="C108" s="74"/>
      <c r="D108" s="74"/>
      <c r="E108" s="74"/>
      <c r="F108" s="74"/>
      <c r="G108" s="74"/>
      <c r="H108" s="74"/>
      <c r="I108" s="74"/>
      <c r="J108" s="74"/>
      <c r="K108" s="74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24.96" customHeight="1">
      <c r="A109" s="37"/>
      <c r="B109" s="38"/>
      <c r="C109" s="22" t="s">
        <v>99</v>
      </c>
      <c r="D109" s="39"/>
      <c r="E109" s="39"/>
      <c r="F109" s="39"/>
      <c r="G109" s="39"/>
      <c r="H109" s="39"/>
      <c r="I109" s="39"/>
      <c r="J109" s="39"/>
      <c r="K109" s="39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9"/>
      <c r="D110" s="39"/>
      <c r="E110" s="39"/>
      <c r="F110" s="39"/>
      <c r="G110" s="39"/>
      <c r="H110" s="39"/>
      <c r="I110" s="39"/>
      <c r="J110" s="39"/>
      <c r="K110" s="39"/>
      <c r="L110" s="68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15</v>
      </c>
      <c r="D111" s="39"/>
      <c r="E111" s="39"/>
      <c r="F111" s="39"/>
      <c r="G111" s="39"/>
      <c r="H111" s="39"/>
      <c r="I111" s="39"/>
      <c r="J111" s="39"/>
      <c r="K111" s="39"/>
      <c r="L111" s="68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16.5" customHeight="1">
      <c r="A112" s="37"/>
      <c r="B112" s="38"/>
      <c r="C112" s="39"/>
      <c r="D112" s="39"/>
      <c r="E112" s="81" t="str">
        <f>E7</f>
        <v>Chodník ul.Horná Vrútky-2.etapa</v>
      </c>
      <c r="F112" s="39"/>
      <c r="G112" s="39"/>
      <c r="H112" s="39"/>
      <c r="I112" s="39"/>
      <c r="J112" s="39"/>
      <c r="K112" s="39"/>
      <c r="L112" s="68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6.96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2" customHeight="1">
      <c r="A114" s="37"/>
      <c r="B114" s="38"/>
      <c r="C114" s="31" t="s">
        <v>19</v>
      </c>
      <c r="D114" s="39"/>
      <c r="E114" s="39"/>
      <c r="F114" s="26" t="str">
        <f>F10</f>
        <v>KN-C parc.č: 1101/1, k.ú. Vrútky</v>
      </c>
      <c r="G114" s="39"/>
      <c r="H114" s="39"/>
      <c r="I114" s="31" t="s">
        <v>21</v>
      </c>
      <c r="J114" s="84" t="str">
        <f>IF(J10="","",J10)</f>
        <v>20. 12. 2024</v>
      </c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5.15" customHeight="1">
      <c r="A116" s="37"/>
      <c r="B116" s="38"/>
      <c r="C116" s="31" t="s">
        <v>23</v>
      </c>
      <c r="D116" s="39"/>
      <c r="E116" s="39"/>
      <c r="F116" s="26" t="str">
        <f>E13</f>
        <v>Mesto Vrútky</v>
      </c>
      <c r="G116" s="39"/>
      <c r="H116" s="39"/>
      <c r="I116" s="31" t="s">
        <v>29</v>
      </c>
      <c r="J116" s="35" t="str">
        <f>E19</f>
        <v>Ing. Peter Krajčovič</v>
      </c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5.15" customHeight="1">
      <c r="A117" s="37"/>
      <c r="B117" s="38"/>
      <c r="C117" s="31" t="s">
        <v>27</v>
      </c>
      <c r="D117" s="39"/>
      <c r="E117" s="39"/>
      <c r="F117" s="26" t="str">
        <f>IF(E16="","",E16)</f>
        <v>Vyplň údaj</v>
      </c>
      <c r="G117" s="39"/>
      <c r="H117" s="39"/>
      <c r="I117" s="31" t="s">
        <v>32</v>
      </c>
      <c r="J117" s="35" t="str">
        <f>E22</f>
        <v>Ing.Miroslav Stolárik</v>
      </c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0.32" customHeight="1">
      <c r="A118" s="37"/>
      <c r="B118" s="38"/>
      <c r="C118" s="39"/>
      <c r="D118" s="39"/>
      <c r="E118" s="39"/>
      <c r="F118" s="39"/>
      <c r="G118" s="39"/>
      <c r="H118" s="39"/>
      <c r="I118" s="39"/>
      <c r="J118" s="39"/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11" customFormat="1" ht="29.28" customHeight="1">
      <c r="A119" s="197"/>
      <c r="B119" s="198"/>
      <c r="C119" s="199" t="s">
        <v>100</v>
      </c>
      <c r="D119" s="200" t="s">
        <v>60</v>
      </c>
      <c r="E119" s="200" t="s">
        <v>56</v>
      </c>
      <c r="F119" s="200" t="s">
        <v>57</v>
      </c>
      <c r="G119" s="200" t="s">
        <v>101</v>
      </c>
      <c r="H119" s="200" t="s">
        <v>102</v>
      </c>
      <c r="I119" s="200" t="s">
        <v>103</v>
      </c>
      <c r="J119" s="201" t="s">
        <v>88</v>
      </c>
      <c r="K119" s="202" t="s">
        <v>104</v>
      </c>
      <c r="L119" s="203"/>
      <c r="M119" s="105" t="s">
        <v>1</v>
      </c>
      <c r="N119" s="106" t="s">
        <v>39</v>
      </c>
      <c r="O119" s="106" t="s">
        <v>105</v>
      </c>
      <c r="P119" s="106" t="s">
        <v>106</v>
      </c>
      <c r="Q119" s="106" t="s">
        <v>107</v>
      </c>
      <c r="R119" s="106" t="s">
        <v>108</v>
      </c>
      <c r="S119" s="106" t="s">
        <v>109</v>
      </c>
      <c r="T119" s="107" t="s">
        <v>110</v>
      </c>
      <c r="U119" s="197"/>
      <c r="V119" s="197"/>
      <c r="W119" s="197"/>
      <c r="X119" s="197"/>
      <c r="Y119" s="197"/>
      <c r="Z119" s="197"/>
      <c r="AA119" s="197"/>
      <c r="AB119" s="197"/>
      <c r="AC119" s="197"/>
      <c r="AD119" s="197"/>
      <c r="AE119" s="197"/>
    </row>
    <row r="120" s="2" customFormat="1" ht="22.8" customHeight="1">
      <c r="A120" s="37"/>
      <c r="B120" s="38"/>
      <c r="C120" s="112" t="s">
        <v>89</v>
      </c>
      <c r="D120" s="39"/>
      <c r="E120" s="39"/>
      <c r="F120" s="39"/>
      <c r="G120" s="39"/>
      <c r="H120" s="39"/>
      <c r="I120" s="39"/>
      <c r="J120" s="204">
        <f>BK120</f>
        <v>0</v>
      </c>
      <c r="K120" s="39"/>
      <c r="L120" s="43"/>
      <c r="M120" s="108"/>
      <c r="N120" s="205"/>
      <c r="O120" s="109"/>
      <c r="P120" s="206">
        <f>P121+P184+P187</f>
        <v>0</v>
      </c>
      <c r="Q120" s="109"/>
      <c r="R120" s="206">
        <f>R121+R184+R187</f>
        <v>45.582786490000004</v>
      </c>
      <c r="S120" s="109"/>
      <c r="T120" s="207">
        <f>T121+T184+T187</f>
        <v>1.39175</v>
      </c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6" t="s">
        <v>74</v>
      </c>
      <c r="AU120" s="16" t="s">
        <v>90</v>
      </c>
      <c r="BK120" s="208">
        <f>BK121+BK184+BK187</f>
        <v>0</v>
      </c>
    </row>
    <row r="121" s="12" customFormat="1" ht="25.92" customHeight="1">
      <c r="A121" s="12"/>
      <c r="B121" s="209"/>
      <c r="C121" s="210"/>
      <c r="D121" s="211" t="s">
        <v>74</v>
      </c>
      <c r="E121" s="212" t="s">
        <v>111</v>
      </c>
      <c r="F121" s="212" t="s">
        <v>112</v>
      </c>
      <c r="G121" s="210"/>
      <c r="H121" s="210"/>
      <c r="I121" s="213"/>
      <c r="J121" s="214">
        <f>BK121</f>
        <v>0</v>
      </c>
      <c r="K121" s="210"/>
      <c r="L121" s="215"/>
      <c r="M121" s="216"/>
      <c r="N121" s="217"/>
      <c r="O121" s="217"/>
      <c r="P121" s="218">
        <f>P122+P154+P169+P182</f>
        <v>0</v>
      </c>
      <c r="Q121" s="217"/>
      <c r="R121" s="218">
        <f>R122+R154+R169+R182</f>
        <v>45.582786490000004</v>
      </c>
      <c r="S121" s="217"/>
      <c r="T121" s="219">
        <f>T122+T154+T169+T182</f>
        <v>1.39175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0" t="s">
        <v>80</v>
      </c>
      <c r="AT121" s="221" t="s">
        <v>74</v>
      </c>
      <c r="AU121" s="221" t="s">
        <v>75</v>
      </c>
      <c r="AY121" s="220" t="s">
        <v>113</v>
      </c>
      <c r="BK121" s="222">
        <f>BK122+BK154+BK169+BK182</f>
        <v>0</v>
      </c>
    </row>
    <row r="122" s="12" customFormat="1" ht="22.8" customHeight="1">
      <c r="A122" s="12"/>
      <c r="B122" s="209"/>
      <c r="C122" s="210"/>
      <c r="D122" s="211" t="s">
        <v>74</v>
      </c>
      <c r="E122" s="223" t="s">
        <v>80</v>
      </c>
      <c r="F122" s="223" t="s">
        <v>114</v>
      </c>
      <c r="G122" s="210"/>
      <c r="H122" s="210"/>
      <c r="I122" s="213"/>
      <c r="J122" s="224">
        <f>BK122</f>
        <v>0</v>
      </c>
      <c r="K122" s="210"/>
      <c r="L122" s="215"/>
      <c r="M122" s="216"/>
      <c r="N122" s="217"/>
      <c r="O122" s="217"/>
      <c r="P122" s="218">
        <f>SUM(P123:P153)</f>
        <v>0</v>
      </c>
      <c r="Q122" s="217"/>
      <c r="R122" s="218">
        <f>SUM(R123:R153)</f>
        <v>2.5999999999999998E-05</v>
      </c>
      <c r="S122" s="217"/>
      <c r="T122" s="219">
        <f>SUM(T123:T153)</f>
        <v>1.39175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0" t="s">
        <v>80</v>
      </c>
      <c r="AT122" s="221" t="s">
        <v>74</v>
      </c>
      <c r="AU122" s="221" t="s">
        <v>80</v>
      </c>
      <c r="AY122" s="220" t="s">
        <v>113</v>
      </c>
      <c r="BK122" s="222">
        <f>SUM(BK123:BK153)</f>
        <v>0</v>
      </c>
    </row>
    <row r="123" s="2" customFormat="1" ht="24.15" customHeight="1">
      <c r="A123" s="37"/>
      <c r="B123" s="38"/>
      <c r="C123" s="225" t="s">
        <v>80</v>
      </c>
      <c r="D123" s="225" t="s">
        <v>115</v>
      </c>
      <c r="E123" s="226" t="s">
        <v>116</v>
      </c>
      <c r="F123" s="227" t="s">
        <v>117</v>
      </c>
      <c r="G123" s="228" t="s">
        <v>118</v>
      </c>
      <c r="H123" s="229">
        <v>4.5</v>
      </c>
      <c r="I123" s="230"/>
      <c r="J123" s="231">
        <f>ROUND(I123*H123,2)</f>
        <v>0</v>
      </c>
      <c r="K123" s="232"/>
      <c r="L123" s="43"/>
      <c r="M123" s="233" t="s">
        <v>1</v>
      </c>
      <c r="N123" s="234" t="s">
        <v>41</v>
      </c>
      <c r="O123" s="96"/>
      <c r="P123" s="235">
        <f>O123*H123</f>
        <v>0</v>
      </c>
      <c r="Q123" s="235">
        <v>0</v>
      </c>
      <c r="R123" s="235">
        <f>Q123*H123</f>
        <v>0</v>
      </c>
      <c r="S123" s="235">
        <v>0.23999999999999999</v>
      </c>
      <c r="T123" s="236">
        <f>S123*H123</f>
        <v>1.0800000000000001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237" t="s">
        <v>119</v>
      </c>
      <c r="AT123" s="237" t="s">
        <v>115</v>
      </c>
      <c r="AU123" s="237" t="s">
        <v>120</v>
      </c>
      <c r="AY123" s="16" t="s">
        <v>113</v>
      </c>
      <c r="BE123" s="238">
        <f>IF(N123="základná",J123,0)</f>
        <v>0</v>
      </c>
      <c r="BF123" s="238">
        <f>IF(N123="znížená",J123,0)</f>
        <v>0</v>
      </c>
      <c r="BG123" s="238">
        <f>IF(N123="zákl. prenesená",J123,0)</f>
        <v>0</v>
      </c>
      <c r="BH123" s="238">
        <f>IF(N123="zníž. prenesená",J123,0)</f>
        <v>0</v>
      </c>
      <c r="BI123" s="238">
        <f>IF(N123="nulová",J123,0)</f>
        <v>0</v>
      </c>
      <c r="BJ123" s="16" t="s">
        <v>120</v>
      </c>
      <c r="BK123" s="238">
        <f>ROUND(I123*H123,2)</f>
        <v>0</v>
      </c>
      <c r="BL123" s="16" t="s">
        <v>119</v>
      </c>
      <c r="BM123" s="237" t="s">
        <v>121</v>
      </c>
    </row>
    <row r="124" s="2" customFormat="1" ht="24.15" customHeight="1">
      <c r="A124" s="37"/>
      <c r="B124" s="38"/>
      <c r="C124" s="225" t="s">
        <v>120</v>
      </c>
      <c r="D124" s="225" t="s">
        <v>115</v>
      </c>
      <c r="E124" s="226" t="s">
        <v>122</v>
      </c>
      <c r="F124" s="227" t="s">
        <v>123</v>
      </c>
      <c r="G124" s="228" t="s">
        <v>124</v>
      </c>
      <c r="H124" s="229">
        <v>2.1499999999999999</v>
      </c>
      <c r="I124" s="230"/>
      <c r="J124" s="231">
        <f>ROUND(I124*H124,2)</f>
        <v>0</v>
      </c>
      <c r="K124" s="232"/>
      <c r="L124" s="43"/>
      <c r="M124" s="233" t="s">
        <v>1</v>
      </c>
      <c r="N124" s="234" t="s">
        <v>41</v>
      </c>
      <c r="O124" s="96"/>
      <c r="P124" s="235">
        <f>O124*H124</f>
        <v>0</v>
      </c>
      <c r="Q124" s="235">
        <v>0</v>
      </c>
      <c r="R124" s="235">
        <f>Q124*H124</f>
        <v>0</v>
      </c>
      <c r="S124" s="235">
        <v>0.14499999999999999</v>
      </c>
      <c r="T124" s="236">
        <f>S124*H124</f>
        <v>0.31174999999999997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237" t="s">
        <v>119</v>
      </c>
      <c r="AT124" s="237" t="s">
        <v>115</v>
      </c>
      <c r="AU124" s="237" t="s">
        <v>120</v>
      </c>
      <c r="AY124" s="16" t="s">
        <v>113</v>
      </c>
      <c r="BE124" s="238">
        <f>IF(N124="základná",J124,0)</f>
        <v>0</v>
      </c>
      <c r="BF124" s="238">
        <f>IF(N124="znížená",J124,0)</f>
        <v>0</v>
      </c>
      <c r="BG124" s="238">
        <f>IF(N124="zákl. prenesená",J124,0)</f>
        <v>0</v>
      </c>
      <c r="BH124" s="238">
        <f>IF(N124="zníž. prenesená",J124,0)</f>
        <v>0</v>
      </c>
      <c r="BI124" s="238">
        <f>IF(N124="nulová",J124,0)</f>
        <v>0</v>
      </c>
      <c r="BJ124" s="16" t="s">
        <v>120</v>
      </c>
      <c r="BK124" s="238">
        <f>ROUND(I124*H124,2)</f>
        <v>0</v>
      </c>
      <c r="BL124" s="16" t="s">
        <v>119</v>
      </c>
      <c r="BM124" s="237" t="s">
        <v>125</v>
      </c>
    </row>
    <row r="125" s="2" customFormat="1" ht="33" customHeight="1">
      <c r="A125" s="37"/>
      <c r="B125" s="38"/>
      <c r="C125" s="225" t="s">
        <v>126</v>
      </c>
      <c r="D125" s="225" t="s">
        <v>115</v>
      </c>
      <c r="E125" s="226" t="s">
        <v>127</v>
      </c>
      <c r="F125" s="227" t="s">
        <v>128</v>
      </c>
      <c r="G125" s="228" t="s">
        <v>129</v>
      </c>
      <c r="H125" s="229">
        <v>9.7929999999999993</v>
      </c>
      <c r="I125" s="230"/>
      <c r="J125" s="231">
        <f>ROUND(I125*H125,2)</f>
        <v>0</v>
      </c>
      <c r="K125" s="232"/>
      <c r="L125" s="43"/>
      <c r="M125" s="233" t="s">
        <v>1</v>
      </c>
      <c r="N125" s="234" t="s">
        <v>41</v>
      </c>
      <c r="O125" s="96"/>
      <c r="P125" s="235">
        <f>O125*H125</f>
        <v>0</v>
      </c>
      <c r="Q125" s="235">
        <v>0</v>
      </c>
      <c r="R125" s="235">
        <f>Q125*H125</f>
        <v>0</v>
      </c>
      <c r="S125" s="235">
        <v>0</v>
      </c>
      <c r="T125" s="236">
        <f>S125*H125</f>
        <v>0</v>
      </c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R125" s="237" t="s">
        <v>119</v>
      </c>
      <c r="AT125" s="237" t="s">
        <v>115</v>
      </c>
      <c r="AU125" s="237" t="s">
        <v>120</v>
      </c>
      <c r="AY125" s="16" t="s">
        <v>113</v>
      </c>
      <c r="BE125" s="238">
        <f>IF(N125="základná",J125,0)</f>
        <v>0</v>
      </c>
      <c r="BF125" s="238">
        <f>IF(N125="znížená",J125,0)</f>
        <v>0</v>
      </c>
      <c r="BG125" s="238">
        <f>IF(N125="zákl. prenesená",J125,0)</f>
        <v>0</v>
      </c>
      <c r="BH125" s="238">
        <f>IF(N125="zníž. prenesená",J125,0)</f>
        <v>0</v>
      </c>
      <c r="BI125" s="238">
        <f>IF(N125="nulová",J125,0)</f>
        <v>0</v>
      </c>
      <c r="BJ125" s="16" t="s">
        <v>120</v>
      </c>
      <c r="BK125" s="238">
        <f>ROUND(I125*H125,2)</f>
        <v>0</v>
      </c>
      <c r="BL125" s="16" t="s">
        <v>119</v>
      </c>
      <c r="BM125" s="237" t="s">
        <v>130</v>
      </c>
    </row>
    <row r="126" s="13" customFormat="1">
      <c r="A126" s="13"/>
      <c r="B126" s="239"/>
      <c r="C126" s="240"/>
      <c r="D126" s="241" t="s">
        <v>131</v>
      </c>
      <c r="E126" s="242" t="s">
        <v>1</v>
      </c>
      <c r="F126" s="243" t="s">
        <v>132</v>
      </c>
      <c r="G126" s="240"/>
      <c r="H126" s="244">
        <v>9.7929999999999993</v>
      </c>
      <c r="I126" s="245"/>
      <c r="J126" s="240"/>
      <c r="K126" s="240"/>
      <c r="L126" s="246"/>
      <c r="M126" s="247"/>
      <c r="N126" s="248"/>
      <c r="O126" s="248"/>
      <c r="P126" s="248"/>
      <c r="Q126" s="248"/>
      <c r="R126" s="248"/>
      <c r="S126" s="248"/>
      <c r="T126" s="249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50" t="s">
        <v>131</v>
      </c>
      <c r="AU126" s="250" t="s">
        <v>120</v>
      </c>
      <c r="AV126" s="13" t="s">
        <v>120</v>
      </c>
      <c r="AW126" s="13" t="s">
        <v>31</v>
      </c>
      <c r="AX126" s="13" t="s">
        <v>80</v>
      </c>
      <c r="AY126" s="250" t="s">
        <v>113</v>
      </c>
    </row>
    <row r="127" s="2" customFormat="1" ht="24.15" customHeight="1">
      <c r="A127" s="37"/>
      <c r="B127" s="38"/>
      <c r="C127" s="225" t="s">
        <v>119</v>
      </c>
      <c r="D127" s="225" t="s">
        <v>115</v>
      </c>
      <c r="E127" s="226" t="s">
        <v>133</v>
      </c>
      <c r="F127" s="227" t="s">
        <v>134</v>
      </c>
      <c r="G127" s="228" t="s">
        <v>129</v>
      </c>
      <c r="H127" s="229">
        <v>10.741</v>
      </c>
      <c r="I127" s="230"/>
      <c r="J127" s="231">
        <f>ROUND(I127*H127,2)</f>
        <v>0</v>
      </c>
      <c r="K127" s="232"/>
      <c r="L127" s="43"/>
      <c r="M127" s="233" t="s">
        <v>1</v>
      </c>
      <c r="N127" s="234" t="s">
        <v>41</v>
      </c>
      <c r="O127" s="96"/>
      <c r="P127" s="235">
        <f>O127*H127</f>
        <v>0</v>
      </c>
      <c r="Q127" s="235">
        <v>0</v>
      </c>
      <c r="R127" s="235">
        <f>Q127*H127</f>
        <v>0</v>
      </c>
      <c r="S127" s="235">
        <v>0</v>
      </c>
      <c r="T127" s="236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237" t="s">
        <v>119</v>
      </c>
      <c r="AT127" s="237" t="s">
        <v>115</v>
      </c>
      <c r="AU127" s="237" t="s">
        <v>120</v>
      </c>
      <c r="AY127" s="16" t="s">
        <v>113</v>
      </c>
      <c r="BE127" s="238">
        <f>IF(N127="základná",J127,0)</f>
        <v>0</v>
      </c>
      <c r="BF127" s="238">
        <f>IF(N127="znížená",J127,0)</f>
        <v>0</v>
      </c>
      <c r="BG127" s="238">
        <f>IF(N127="zákl. prenesená",J127,0)</f>
        <v>0</v>
      </c>
      <c r="BH127" s="238">
        <f>IF(N127="zníž. prenesená",J127,0)</f>
        <v>0</v>
      </c>
      <c r="BI127" s="238">
        <f>IF(N127="nulová",J127,0)</f>
        <v>0</v>
      </c>
      <c r="BJ127" s="16" t="s">
        <v>120</v>
      </c>
      <c r="BK127" s="238">
        <f>ROUND(I127*H127,2)</f>
        <v>0</v>
      </c>
      <c r="BL127" s="16" t="s">
        <v>119</v>
      </c>
      <c r="BM127" s="237" t="s">
        <v>135</v>
      </c>
    </row>
    <row r="128" s="13" customFormat="1">
      <c r="A128" s="13"/>
      <c r="B128" s="239"/>
      <c r="C128" s="240"/>
      <c r="D128" s="241" t="s">
        <v>131</v>
      </c>
      <c r="E128" s="242" t="s">
        <v>1</v>
      </c>
      <c r="F128" s="243" t="s">
        <v>136</v>
      </c>
      <c r="G128" s="240"/>
      <c r="H128" s="244">
        <v>10.741</v>
      </c>
      <c r="I128" s="245"/>
      <c r="J128" s="240"/>
      <c r="K128" s="240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131</v>
      </c>
      <c r="AU128" s="250" t="s">
        <v>120</v>
      </c>
      <c r="AV128" s="13" t="s">
        <v>120</v>
      </c>
      <c r="AW128" s="13" t="s">
        <v>31</v>
      </c>
      <c r="AX128" s="13" t="s">
        <v>80</v>
      </c>
      <c r="AY128" s="250" t="s">
        <v>113</v>
      </c>
    </row>
    <row r="129" s="2" customFormat="1" ht="24.15" customHeight="1">
      <c r="A129" s="37"/>
      <c r="B129" s="38"/>
      <c r="C129" s="225" t="s">
        <v>137</v>
      </c>
      <c r="D129" s="225" t="s">
        <v>115</v>
      </c>
      <c r="E129" s="226" t="s">
        <v>138</v>
      </c>
      <c r="F129" s="227" t="s">
        <v>139</v>
      </c>
      <c r="G129" s="228" t="s">
        <v>129</v>
      </c>
      <c r="H129" s="229">
        <v>10.741</v>
      </c>
      <c r="I129" s="230"/>
      <c r="J129" s="231">
        <f>ROUND(I129*H129,2)</f>
        <v>0</v>
      </c>
      <c r="K129" s="232"/>
      <c r="L129" s="43"/>
      <c r="M129" s="233" t="s">
        <v>1</v>
      </c>
      <c r="N129" s="234" t="s">
        <v>41</v>
      </c>
      <c r="O129" s="96"/>
      <c r="P129" s="235">
        <f>O129*H129</f>
        <v>0</v>
      </c>
      <c r="Q129" s="235">
        <v>0</v>
      </c>
      <c r="R129" s="235">
        <f>Q129*H129</f>
        <v>0</v>
      </c>
      <c r="S129" s="235">
        <v>0</v>
      </c>
      <c r="T129" s="236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237" t="s">
        <v>119</v>
      </c>
      <c r="AT129" s="237" t="s">
        <v>115</v>
      </c>
      <c r="AU129" s="237" t="s">
        <v>120</v>
      </c>
      <c r="AY129" s="16" t="s">
        <v>113</v>
      </c>
      <c r="BE129" s="238">
        <f>IF(N129="základná",J129,0)</f>
        <v>0</v>
      </c>
      <c r="BF129" s="238">
        <f>IF(N129="znížená",J129,0)</f>
        <v>0</v>
      </c>
      <c r="BG129" s="238">
        <f>IF(N129="zákl. prenesená",J129,0)</f>
        <v>0</v>
      </c>
      <c r="BH129" s="238">
        <f>IF(N129="zníž. prenesená",J129,0)</f>
        <v>0</v>
      </c>
      <c r="BI129" s="238">
        <f>IF(N129="nulová",J129,0)</f>
        <v>0</v>
      </c>
      <c r="BJ129" s="16" t="s">
        <v>120</v>
      </c>
      <c r="BK129" s="238">
        <f>ROUND(I129*H129,2)</f>
        <v>0</v>
      </c>
      <c r="BL129" s="16" t="s">
        <v>119</v>
      </c>
      <c r="BM129" s="237" t="s">
        <v>140</v>
      </c>
    </row>
    <row r="130" s="13" customFormat="1">
      <c r="A130" s="13"/>
      <c r="B130" s="239"/>
      <c r="C130" s="240"/>
      <c r="D130" s="241" t="s">
        <v>131</v>
      </c>
      <c r="E130" s="242" t="s">
        <v>1</v>
      </c>
      <c r="F130" s="243" t="s">
        <v>136</v>
      </c>
      <c r="G130" s="240"/>
      <c r="H130" s="244">
        <v>10.741</v>
      </c>
      <c r="I130" s="245"/>
      <c r="J130" s="240"/>
      <c r="K130" s="240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131</v>
      </c>
      <c r="AU130" s="250" t="s">
        <v>120</v>
      </c>
      <c r="AV130" s="13" t="s">
        <v>120</v>
      </c>
      <c r="AW130" s="13" t="s">
        <v>31</v>
      </c>
      <c r="AX130" s="13" t="s">
        <v>80</v>
      </c>
      <c r="AY130" s="250" t="s">
        <v>113</v>
      </c>
    </row>
    <row r="131" s="2" customFormat="1" ht="33" customHeight="1">
      <c r="A131" s="37"/>
      <c r="B131" s="38"/>
      <c r="C131" s="225" t="s">
        <v>141</v>
      </c>
      <c r="D131" s="225" t="s">
        <v>115</v>
      </c>
      <c r="E131" s="226" t="s">
        <v>142</v>
      </c>
      <c r="F131" s="227" t="s">
        <v>143</v>
      </c>
      <c r="G131" s="228" t="s">
        <v>129</v>
      </c>
      <c r="H131" s="229">
        <v>12.69</v>
      </c>
      <c r="I131" s="230"/>
      <c r="J131" s="231">
        <f>ROUND(I131*H131,2)</f>
        <v>0</v>
      </c>
      <c r="K131" s="232"/>
      <c r="L131" s="43"/>
      <c r="M131" s="233" t="s">
        <v>1</v>
      </c>
      <c r="N131" s="234" t="s">
        <v>41</v>
      </c>
      <c r="O131" s="96"/>
      <c r="P131" s="235">
        <f>O131*H131</f>
        <v>0</v>
      </c>
      <c r="Q131" s="235">
        <v>0</v>
      </c>
      <c r="R131" s="235">
        <f>Q131*H131</f>
        <v>0</v>
      </c>
      <c r="S131" s="235">
        <v>0</v>
      </c>
      <c r="T131" s="236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237" t="s">
        <v>119</v>
      </c>
      <c r="AT131" s="237" t="s">
        <v>115</v>
      </c>
      <c r="AU131" s="237" t="s">
        <v>120</v>
      </c>
      <c r="AY131" s="16" t="s">
        <v>113</v>
      </c>
      <c r="BE131" s="238">
        <f>IF(N131="základná",J131,0)</f>
        <v>0</v>
      </c>
      <c r="BF131" s="238">
        <f>IF(N131="znížená",J131,0)</f>
        <v>0</v>
      </c>
      <c r="BG131" s="238">
        <f>IF(N131="zákl. prenesená",J131,0)</f>
        <v>0</v>
      </c>
      <c r="BH131" s="238">
        <f>IF(N131="zníž. prenesená",J131,0)</f>
        <v>0</v>
      </c>
      <c r="BI131" s="238">
        <f>IF(N131="nulová",J131,0)</f>
        <v>0</v>
      </c>
      <c r="BJ131" s="16" t="s">
        <v>120</v>
      </c>
      <c r="BK131" s="238">
        <f>ROUND(I131*H131,2)</f>
        <v>0</v>
      </c>
      <c r="BL131" s="16" t="s">
        <v>119</v>
      </c>
      <c r="BM131" s="237" t="s">
        <v>144</v>
      </c>
    </row>
    <row r="132" s="13" customFormat="1">
      <c r="A132" s="13"/>
      <c r="B132" s="239"/>
      <c r="C132" s="240"/>
      <c r="D132" s="241" t="s">
        <v>131</v>
      </c>
      <c r="E132" s="242" t="s">
        <v>1</v>
      </c>
      <c r="F132" s="243" t="s">
        <v>145</v>
      </c>
      <c r="G132" s="240"/>
      <c r="H132" s="244">
        <v>12.69</v>
      </c>
      <c r="I132" s="245"/>
      <c r="J132" s="240"/>
      <c r="K132" s="240"/>
      <c r="L132" s="246"/>
      <c r="M132" s="247"/>
      <c r="N132" s="248"/>
      <c r="O132" s="248"/>
      <c r="P132" s="248"/>
      <c r="Q132" s="248"/>
      <c r="R132" s="248"/>
      <c r="S132" s="248"/>
      <c r="T132" s="249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50" t="s">
        <v>131</v>
      </c>
      <c r="AU132" s="250" t="s">
        <v>120</v>
      </c>
      <c r="AV132" s="13" t="s">
        <v>120</v>
      </c>
      <c r="AW132" s="13" t="s">
        <v>31</v>
      </c>
      <c r="AX132" s="13" t="s">
        <v>80</v>
      </c>
      <c r="AY132" s="250" t="s">
        <v>113</v>
      </c>
    </row>
    <row r="133" s="2" customFormat="1" ht="33" customHeight="1">
      <c r="A133" s="37"/>
      <c r="B133" s="38"/>
      <c r="C133" s="225" t="s">
        <v>146</v>
      </c>
      <c r="D133" s="225" t="s">
        <v>115</v>
      </c>
      <c r="E133" s="226" t="s">
        <v>147</v>
      </c>
      <c r="F133" s="227" t="s">
        <v>148</v>
      </c>
      <c r="G133" s="228" t="s">
        <v>129</v>
      </c>
      <c r="H133" s="229">
        <v>14.189</v>
      </c>
      <c r="I133" s="230"/>
      <c r="J133" s="231">
        <f>ROUND(I133*H133,2)</f>
        <v>0</v>
      </c>
      <c r="K133" s="232"/>
      <c r="L133" s="43"/>
      <c r="M133" s="233" t="s">
        <v>1</v>
      </c>
      <c r="N133" s="234" t="s">
        <v>41</v>
      </c>
      <c r="O133" s="96"/>
      <c r="P133" s="235">
        <f>O133*H133</f>
        <v>0</v>
      </c>
      <c r="Q133" s="235">
        <v>0</v>
      </c>
      <c r="R133" s="235">
        <f>Q133*H133</f>
        <v>0</v>
      </c>
      <c r="S133" s="235">
        <v>0</v>
      </c>
      <c r="T133" s="236">
        <f>S133*H133</f>
        <v>0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37" t="s">
        <v>119</v>
      </c>
      <c r="AT133" s="237" t="s">
        <v>115</v>
      </c>
      <c r="AU133" s="237" t="s">
        <v>120</v>
      </c>
      <c r="AY133" s="16" t="s">
        <v>113</v>
      </c>
      <c r="BE133" s="238">
        <f>IF(N133="základná",J133,0)</f>
        <v>0</v>
      </c>
      <c r="BF133" s="238">
        <f>IF(N133="znížená",J133,0)</f>
        <v>0</v>
      </c>
      <c r="BG133" s="238">
        <f>IF(N133="zákl. prenesená",J133,0)</f>
        <v>0</v>
      </c>
      <c r="BH133" s="238">
        <f>IF(N133="zníž. prenesená",J133,0)</f>
        <v>0</v>
      </c>
      <c r="BI133" s="238">
        <f>IF(N133="nulová",J133,0)</f>
        <v>0</v>
      </c>
      <c r="BJ133" s="16" t="s">
        <v>120</v>
      </c>
      <c r="BK133" s="238">
        <f>ROUND(I133*H133,2)</f>
        <v>0</v>
      </c>
      <c r="BL133" s="16" t="s">
        <v>119</v>
      </c>
      <c r="BM133" s="237" t="s">
        <v>149</v>
      </c>
    </row>
    <row r="134" s="13" customFormat="1">
      <c r="A134" s="13"/>
      <c r="B134" s="239"/>
      <c r="C134" s="240"/>
      <c r="D134" s="241" t="s">
        <v>131</v>
      </c>
      <c r="E134" s="242" t="s">
        <v>1</v>
      </c>
      <c r="F134" s="243" t="s">
        <v>136</v>
      </c>
      <c r="G134" s="240"/>
      <c r="H134" s="244">
        <v>10.741</v>
      </c>
      <c r="I134" s="245"/>
      <c r="J134" s="240"/>
      <c r="K134" s="240"/>
      <c r="L134" s="246"/>
      <c r="M134" s="247"/>
      <c r="N134" s="248"/>
      <c r="O134" s="248"/>
      <c r="P134" s="248"/>
      <c r="Q134" s="248"/>
      <c r="R134" s="248"/>
      <c r="S134" s="248"/>
      <c r="T134" s="249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0" t="s">
        <v>131</v>
      </c>
      <c r="AU134" s="250" t="s">
        <v>120</v>
      </c>
      <c r="AV134" s="13" t="s">
        <v>120</v>
      </c>
      <c r="AW134" s="13" t="s">
        <v>31</v>
      </c>
      <c r="AX134" s="13" t="s">
        <v>75</v>
      </c>
      <c r="AY134" s="250" t="s">
        <v>113</v>
      </c>
    </row>
    <row r="135" s="13" customFormat="1">
      <c r="A135" s="13"/>
      <c r="B135" s="239"/>
      <c r="C135" s="240"/>
      <c r="D135" s="241" t="s">
        <v>131</v>
      </c>
      <c r="E135" s="242" t="s">
        <v>1</v>
      </c>
      <c r="F135" s="243" t="s">
        <v>150</v>
      </c>
      <c r="G135" s="240"/>
      <c r="H135" s="244">
        <v>3.448</v>
      </c>
      <c r="I135" s="245"/>
      <c r="J135" s="240"/>
      <c r="K135" s="240"/>
      <c r="L135" s="246"/>
      <c r="M135" s="247"/>
      <c r="N135" s="248"/>
      <c r="O135" s="248"/>
      <c r="P135" s="248"/>
      <c r="Q135" s="248"/>
      <c r="R135" s="248"/>
      <c r="S135" s="248"/>
      <c r="T135" s="24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0" t="s">
        <v>131</v>
      </c>
      <c r="AU135" s="250" t="s">
        <v>120</v>
      </c>
      <c r="AV135" s="13" t="s">
        <v>120</v>
      </c>
      <c r="AW135" s="13" t="s">
        <v>31</v>
      </c>
      <c r="AX135" s="13" t="s">
        <v>75</v>
      </c>
      <c r="AY135" s="250" t="s">
        <v>113</v>
      </c>
    </row>
    <row r="136" s="14" customFormat="1">
      <c r="A136" s="14"/>
      <c r="B136" s="251"/>
      <c r="C136" s="252"/>
      <c r="D136" s="241" t="s">
        <v>131</v>
      </c>
      <c r="E136" s="253" t="s">
        <v>1</v>
      </c>
      <c r="F136" s="254" t="s">
        <v>151</v>
      </c>
      <c r="G136" s="252"/>
      <c r="H136" s="255">
        <v>14.189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131</v>
      </c>
      <c r="AU136" s="261" t="s">
        <v>120</v>
      </c>
      <c r="AV136" s="14" t="s">
        <v>119</v>
      </c>
      <c r="AW136" s="14" t="s">
        <v>31</v>
      </c>
      <c r="AX136" s="14" t="s">
        <v>80</v>
      </c>
      <c r="AY136" s="261" t="s">
        <v>113</v>
      </c>
    </row>
    <row r="137" s="2" customFormat="1" ht="37.8" customHeight="1">
      <c r="A137" s="37"/>
      <c r="B137" s="38"/>
      <c r="C137" s="225" t="s">
        <v>152</v>
      </c>
      <c r="D137" s="225" t="s">
        <v>115</v>
      </c>
      <c r="E137" s="226" t="s">
        <v>153</v>
      </c>
      <c r="F137" s="227" t="s">
        <v>154</v>
      </c>
      <c r="G137" s="228" t="s">
        <v>129</v>
      </c>
      <c r="H137" s="229">
        <v>21.481999999999999</v>
      </c>
      <c r="I137" s="230"/>
      <c r="J137" s="231">
        <f>ROUND(I137*H137,2)</f>
        <v>0</v>
      </c>
      <c r="K137" s="232"/>
      <c r="L137" s="43"/>
      <c r="M137" s="233" t="s">
        <v>1</v>
      </c>
      <c r="N137" s="234" t="s">
        <v>41</v>
      </c>
      <c r="O137" s="96"/>
      <c r="P137" s="235">
        <f>O137*H137</f>
        <v>0</v>
      </c>
      <c r="Q137" s="235">
        <v>0</v>
      </c>
      <c r="R137" s="235">
        <f>Q137*H137</f>
        <v>0</v>
      </c>
      <c r="S137" s="235">
        <v>0</v>
      </c>
      <c r="T137" s="236">
        <f>S137*H137</f>
        <v>0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237" t="s">
        <v>119</v>
      </c>
      <c r="AT137" s="237" t="s">
        <v>115</v>
      </c>
      <c r="AU137" s="237" t="s">
        <v>120</v>
      </c>
      <c r="AY137" s="16" t="s">
        <v>113</v>
      </c>
      <c r="BE137" s="238">
        <f>IF(N137="základná",J137,0)</f>
        <v>0</v>
      </c>
      <c r="BF137" s="238">
        <f>IF(N137="znížená",J137,0)</f>
        <v>0</v>
      </c>
      <c r="BG137" s="238">
        <f>IF(N137="zákl. prenesená",J137,0)</f>
        <v>0</v>
      </c>
      <c r="BH137" s="238">
        <f>IF(N137="zníž. prenesená",J137,0)</f>
        <v>0</v>
      </c>
      <c r="BI137" s="238">
        <f>IF(N137="nulová",J137,0)</f>
        <v>0</v>
      </c>
      <c r="BJ137" s="16" t="s">
        <v>120</v>
      </c>
      <c r="BK137" s="238">
        <f>ROUND(I137*H137,2)</f>
        <v>0</v>
      </c>
      <c r="BL137" s="16" t="s">
        <v>119</v>
      </c>
      <c r="BM137" s="237" t="s">
        <v>155</v>
      </c>
    </row>
    <row r="138" s="13" customFormat="1">
      <c r="A138" s="13"/>
      <c r="B138" s="239"/>
      <c r="C138" s="240"/>
      <c r="D138" s="241" t="s">
        <v>131</v>
      </c>
      <c r="E138" s="242" t="s">
        <v>1</v>
      </c>
      <c r="F138" s="243" t="s">
        <v>156</v>
      </c>
      <c r="G138" s="240"/>
      <c r="H138" s="244">
        <v>21.481999999999999</v>
      </c>
      <c r="I138" s="245"/>
      <c r="J138" s="240"/>
      <c r="K138" s="240"/>
      <c r="L138" s="246"/>
      <c r="M138" s="247"/>
      <c r="N138" s="248"/>
      <c r="O138" s="248"/>
      <c r="P138" s="248"/>
      <c r="Q138" s="248"/>
      <c r="R138" s="248"/>
      <c r="S138" s="248"/>
      <c r="T138" s="249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0" t="s">
        <v>131</v>
      </c>
      <c r="AU138" s="250" t="s">
        <v>120</v>
      </c>
      <c r="AV138" s="13" t="s">
        <v>120</v>
      </c>
      <c r="AW138" s="13" t="s">
        <v>31</v>
      </c>
      <c r="AX138" s="13" t="s">
        <v>80</v>
      </c>
      <c r="AY138" s="250" t="s">
        <v>113</v>
      </c>
    </row>
    <row r="139" s="2" customFormat="1" ht="24.15" customHeight="1">
      <c r="A139" s="37"/>
      <c r="B139" s="38"/>
      <c r="C139" s="225" t="s">
        <v>157</v>
      </c>
      <c r="D139" s="225" t="s">
        <v>115</v>
      </c>
      <c r="E139" s="226" t="s">
        <v>158</v>
      </c>
      <c r="F139" s="227" t="s">
        <v>159</v>
      </c>
      <c r="G139" s="228" t="s">
        <v>129</v>
      </c>
      <c r="H139" s="229">
        <v>14.189</v>
      </c>
      <c r="I139" s="230"/>
      <c r="J139" s="231">
        <f>ROUND(I139*H139,2)</f>
        <v>0</v>
      </c>
      <c r="K139" s="232"/>
      <c r="L139" s="43"/>
      <c r="M139" s="233" t="s">
        <v>1</v>
      </c>
      <c r="N139" s="234" t="s">
        <v>41</v>
      </c>
      <c r="O139" s="96"/>
      <c r="P139" s="235">
        <f>O139*H139</f>
        <v>0</v>
      </c>
      <c r="Q139" s="235">
        <v>0</v>
      </c>
      <c r="R139" s="235">
        <f>Q139*H139</f>
        <v>0</v>
      </c>
      <c r="S139" s="235">
        <v>0</v>
      </c>
      <c r="T139" s="236">
        <f>S139*H139</f>
        <v>0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37" t="s">
        <v>119</v>
      </c>
      <c r="AT139" s="237" t="s">
        <v>115</v>
      </c>
      <c r="AU139" s="237" t="s">
        <v>120</v>
      </c>
      <c r="AY139" s="16" t="s">
        <v>113</v>
      </c>
      <c r="BE139" s="238">
        <f>IF(N139="základná",J139,0)</f>
        <v>0</v>
      </c>
      <c r="BF139" s="238">
        <f>IF(N139="znížená",J139,0)</f>
        <v>0</v>
      </c>
      <c r="BG139" s="238">
        <f>IF(N139="zákl. prenesená",J139,0)</f>
        <v>0</v>
      </c>
      <c r="BH139" s="238">
        <f>IF(N139="zníž. prenesená",J139,0)</f>
        <v>0</v>
      </c>
      <c r="BI139" s="238">
        <f>IF(N139="nulová",J139,0)</f>
        <v>0</v>
      </c>
      <c r="BJ139" s="16" t="s">
        <v>120</v>
      </c>
      <c r="BK139" s="238">
        <f>ROUND(I139*H139,2)</f>
        <v>0</v>
      </c>
      <c r="BL139" s="16" t="s">
        <v>119</v>
      </c>
      <c r="BM139" s="237" t="s">
        <v>160</v>
      </c>
    </row>
    <row r="140" s="13" customFormat="1">
      <c r="A140" s="13"/>
      <c r="B140" s="239"/>
      <c r="C140" s="240"/>
      <c r="D140" s="241" t="s">
        <v>131</v>
      </c>
      <c r="E140" s="242" t="s">
        <v>1</v>
      </c>
      <c r="F140" s="243" t="s">
        <v>136</v>
      </c>
      <c r="G140" s="240"/>
      <c r="H140" s="244">
        <v>10.741</v>
      </c>
      <c r="I140" s="245"/>
      <c r="J140" s="240"/>
      <c r="K140" s="240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131</v>
      </c>
      <c r="AU140" s="250" t="s">
        <v>120</v>
      </c>
      <c r="AV140" s="13" t="s">
        <v>120</v>
      </c>
      <c r="AW140" s="13" t="s">
        <v>31</v>
      </c>
      <c r="AX140" s="13" t="s">
        <v>75</v>
      </c>
      <c r="AY140" s="250" t="s">
        <v>113</v>
      </c>
    </row>
    <row r="141" s="13" customFormat="1">
      <c r="A141" s="13"/>
      <c r="B141" s="239"/>
      <c r="C141" s="240"/>
      <c r="D141" s="241" t="s">
        <v>131</v>
      </c>
      <c r="E141" s="242" t="s">
        <v>1</v>
      </c>
      <c r="F141" s="243" t="s">
        <v>150</v>
      </c>
      <c r="G141" s="240"/>
      <c r="H141" s="244">
        <v>3.448</v>
      </c>
      <c r="I141" s="245"/>
      <c r="J141" s="240"/>
      <c r="K141" s="240"/>
      <c r="L141" s="246"/>
      <c r="M141" s="247"/>
      <c r="N141" s="248"/>
      <c r="O141" s="248"/>
      <c r="P141" s="248"/>
      <c r="Q141" s="248"/>
      <c r="R141" s="248"/>
      <c r="S141" s="248"/>
      <c r="T141" s="24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0" t="s">
        <v>131</v>
      </c>
      <c r="AU141" s="250" t="s">
        <v>120</v>
      </c>
      <c r="AV141" s="13" t="s">
        <v>120</v>
      </c>
      <c r="AW141" s="13" t="s">
        <v>31</v>
      </c>
      <c r="AX141" s="13" t="s">
        <v>75</v>
      </c>
      <c r="AY141" s="250" t="s">
        <v>113</v>
      </c>
    </row>
    <row r="142" s="14" customFormat="1">
      <c r="A142" s="14"/>
      <c r="B142" s="251"/>
      <c r="C142" s="252"/>
      <c r="D142" s="241" t="s">
        <v>131</v>
      </c>
      <c r="E142" s="253" t="s">
        <v>1</v>
      </c>
      <c r="F142" s="254" t="s">
        <v>151</v>
      </c>
      <c r="G142" s="252"/>
      <c r="H142" s="255">
        <v>14.189</v>
      </c>
      <c r="I142" s="256"/>
      <c r="J142" s="252"/>
      <c r="K142" s="252"/>
      <c r="L142" s="257"/>
      <c r="M142" s="258"/>
      <c r="N142" s="259"/>
      <c r="O142" s="259"/>
      <c r="P142" s="259"/>
      <c r="Q142" s="259"/>
      <c r="R142" s="259"/>
      <c r="S142" s="259"/>
      <c r="T142" s="260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1" t="s">
        <v>131</v>
      </c>
      <c r="AU142" s="261" t="s">
        <v>120</v>
      </c>
      <c r="AV142" s="14" t="s">
        <v>119</v>
      </c>
      <c r="AW142" s="14" t="s">
        <v>31</v>
      </c>
      <c r="AX142" s="14" t="s">
        <v>80</v>
      </c>
      <c r="AY142" s="261" t="s">
        <v>113</v>
      </c>
    </row>
    <row r="143" s="2" customFormat="1" ht="16.5" customHeight="1">
      <c r="A143" s="37"/>
      <c r="B143" s="38"/>
      <c r="C143" s="225" t="s">
        <v>161</v>
      </c>
      <c r="D143" s="225" t="s">
        <v>115</v>
      </c>
      <c r="E143" s="226" t="s">
        <v>162</v>
      </c>
      <c r="F143" s="227" t="s">
        <v>163</v>
      </c>
      <c r="G143" s="228" t="s">
        <v>129</v>
      </c>
      <c r="H143" s="229">
        <v>14.189</v>
      </c>
      <c r="I143" s="230"/>
      <c r="J143" s="231">
        <f>ROUND(I143*H143,2)</f>
        <v>0</v>
      </c>
      <c r="K143" s="232"/>
      <c r="L143" s="43"/>
      <c r="M143" s="233" t="s">
        <v>1</v>
      </c>
      <c r="N143" s="234" t="s">
        <v>41</v>
      </c>
      <c r="O143" s="96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7" t="s">
        <v>119</v>
      </c>
      <c r="AT143" s="237" t="s">
        <v>115</v>
      </c>
      <c r="AU143" s="237" t="s">
        <v>120</v>
      </c>
      <c r="AY143" s="16" t="s">
        <v>113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6" t="s">
        <v>120</v>
      </c>
      <c r="BK143" s="238">
        <f>ROUND(I143*H143,2)</f>
        <v>0</v>
      </c>
      <c r="BL143" s="16" t="s">
        <v>119</v>
      </c>
      <c r="BM143" s="237" t="s">
        <v>164</v>
      </c>
    </row>
    <row r="144" s="13" customFormat="1">
      <c r="A144" s="13"/>
      <c r="B144" s="239"/>
      <c r="C144" s="240"/>
      <c r="D144" s="241" t="s">
        <v>131</v>
      </c>
      <c r="E144" s="242" t="s">
        <v>1</v>
      </c>
      <c r="F144" s="243" t="s">
        <v>136</v>
      </c>
      <c r="G144" s="240"/>
      <c r="H144" s="244">
        <v>10.741</v>
      </c>
      <c r="I144" s="245"/>
      <c r="J144" s="240"/>
      <c r="K144" s="240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131</v>
      </c>
      <c r="AU144" s="250" t="s">
        <v>120</v>
      </c>
      <c r="AV144" s="13" t="s">
        <v>120</v>
      </c>
      <c r="AW144" s="13" t="s">
        <v>31</v>
      </c>
      <c r="AX144" s="13" t="s">
        <v>75</v>
      </c>
      <c r="AY144" s="250" t="s">
        <v>113</v>
      </c>
    </row>
    <row r="145" s="13" customFormat="1">
      <c r="A145" s="13"/>
      <c r="B145" s="239"/>
      <c r="C145" s="240"/>
      <c r="D145" s="241" t="s">
        <v>131</v>
      </c>
      <c r="E145" s="242" t="s">
        <v>1</v>
      </c>
      <c r="F145" s="243" t="s">
        <v>150</v>
      </c>
      <c r="G145" s="240"/>
      <c r="H145" s="244">
        <v>3.448</v>
      </c>
      <c r="I145" s="245"/>
      <c r="J145" s="240"/>
      <c r="K145" s="240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131</v>
      </c>
      <c r="AU145" s="250" t="s">
        <v>120</v>
      </c>
      <c r="AV145" s="13" t="s">
        <v>120</v>
      </c>
      <c r="AW145" s="13" t="s">
        <v>31</v>
      </c>
      <c r="AX145" s="13" t="s">
        <v>75</v>
      </c>
      <c r="AY145" s="250" t="s">
        <v>113</v>
      </c>
    </row>
    <row r="146" s="14" customFormat="1">
      <c r="A146" s="14"/>
      <c r="B146" s="251"/>
      <c r="C146" s="252"/>
      <c r="D146" s="241" t="s">
        <v>131</v>
      </c>
      <c r="E146" s="253" t="s">
        <v>1</v>
      </c>
      <c r="F146" s="254" t="s">
        <v>151</v>
      </c>
      <c r="G146" s="252"/>
      <c r="H146" s="255">
        <v>14.189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131</v>
      </c>
      <c r="AU146" s="261" t="s">
        <v>120</v>
      </c>
      <c r="AV146" s="14" t="s">
        <v>119</v>
      </c>
      <c r="AW146" s="14" t="s">
        <v>31</v>
      </c>
      <c r="AX146" s="14" t="s">
        <v>80</v>
      </c>
      <c r="AY146" s="261" t="s">
        <v>113</v>
      </c>
    </row>
    <row r="147" s="2" customFormat="1" ht="24.15" customHeight="1">
      <c r="A147" s="37"/>
      <c r="B147" s="38"/>
      <c r="C147" s="225" t="s">
        <v>165</v>
      </c>
      <c r="D147" s="225" t="s">
        <v>115</v>
      </c>
      <c r="E147" s="226" t="s">
        <v>166</v>
      </c>
      <c r="F147" s="227" t="s">
        <v>167</v>
      </c>
      <c r="G147" s="228" t="s">
        <v>168</v>
      </c>
      <c r="H147" s="229">
        <v>18.797000000000001</v>
      </c>
      <c r="I147" s="230"/>
      <c r="J147" s="231">
        <f>ROUND(I147*H147,2)</f>
        <v>0</v>
      </c>
      <c r="K147" s="232"/>
      <c r="L147" s="43"/>
      <c r="M147" s="233" t="s">
        <v>1</v>
      </c>
      <c r="N147" s="234" t="s">
        <v>41</v>
      </c>
      <c r="O147" s="96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7" t="s">
        <v>119</v>
      </c>
      <c r="AT147" s="237" t="s">
        <v>115</v>
      </c>
      <c r="AU147" s="237" t="s">
        <v>120</v>
      </c>
      <c r="AY147" s="16" t="s">
        <v>113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6" t="s">
        <v>120</v>
      </c>
      <c r="BK147" s="238">
        <f>ROUND(I147*H147,2)</f>
        <v>0</v>
      </c>
      <c r="BL147" s="16" t="s">
        <v>119</v>
      </c>
      <c r="BM147" s="237" t="s">
        <v>169</v>
      </c>
    </row>
    <row r="148" s="13" customFormat="1">
      <c r="A148" s="13"/>
      <c r="B148" s="239"/>
      <c r="C148" s="240"/>
      <c r="D148" s="241" t="s">
        <v>131</v>
      </c>
      <c r="E148" s="242" t="s">
        <v>1</v>
      </c>
      <c r="F148" s="243" t="s">
        <v>170</v>
      </c>
      <c r="G148" s="240"/>
      <c r="H148" s="244">
        <v>18.797000000000001</v>
      </c>
      <c r="I148" s="245"/>
      <c r="J148" s="240"/>
      <c r="K148" s="240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131</v>
      </c>
      <c r="AU148" s="250" t="s">
        <v>120</v>
      </c>
      <c r="AV148" s="13" t="s">
        <v>120</v>
      </c>
      <c r="AW148" s="13" t="s">
        <v>31</v>
      </c>
      <c r="AX148" s="13" t="s">
        <v>80</v>
      </c>
      <c r="AY148" s="250" t="s">
        <v>113</v>
      </c>
    </row>
    <row r="149" s="2" customFormat="1" ht="21.75" customHeight="1">
      <c r="A149" s="37"/>
      <c r="B149" s="38"/>
      <c r="C149" s="225" t="s">
        <v>171</v>
      </c>
      <c r="D149" s="225" t="s">
        <v>115</v>
      </c>
      <c r="E149" s="226" t="s">
        <v>172</v>
      </c>
      <c r="F149" s="227" t="s">
        <v>173</v>
      </c>
      <c r="G149" s="228" t="s">
        <v>118</v>
      </c>
      <c r="H149" s="229">
        <v>16.920000000000002</v>
      </c>
      <c r="I149" s="230"/>
      <c r="J149" s="231">
        <f>ROUND(I149*H149,2)</f>
        <v>0</v>
      </c>
      <c r="K149" s="232"/>
      <c r="L149" s="43"/>
      <c r="M149" s="233" t="s">
        <v>1</v>
      </c>
      <c r="N149" s="234" t="s">
        <v>41</v>
      </c>
      <c r="O149" s="96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7" t="s">
        <v>119</v>
      </c>
      <c r="AT149" s="237" t="s">
        <v>115</v>
      </c>
      <c r="AU149" s="237" t="s">
        <v>120</v>
      </c>
      <c r="AY149" s="16" t="s">
        <v>113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6" t="s">
        <v>120</v>
      </c>
      <c r="BK149" s="238">
        <f>ROUND(I149*H149,2)</f>
        <v>0</v>
      </c>
      <c r="BL149" s="16" t="s">
        <v>119</v>
      </c>
      <c r="BM149" s="237" t="s">
        <v>174</v>
      </c>
    </row>
    <row r="150" s="2" customFormat="1" ht="16.5" customHeight="1">
      <c r="A150" s="37"/>
      <c r="B150" s="38"/>
      <c r="C150" s="262" t="s">
        <v>175</v>
      </c>
      <c r="D150" s="262" t="s">
        <v>176</v>
      </c>
      <c r="E150" s="263" t="s">
        <v>177</v>
      </c>
      <c r="F150" s="264" t="s">
        <v>178</v>
      </c>
      <c r="G150" s="265" t="s">
        <v>179</v>
      </c>
      <c r="H150" s="266">
        <v>0.025999999999999999</v>
      </c>
      <c r="I150" s="267"/>
      <c r="J150" s="268">
        <f>ROUND(I150*H150,2)</f>
        <v>0</v>
      </c>
      <c r="K150" s="269"/>
      <c r="L150" s="270"/>
      <c r="M150" s="271" t="s">
        <v>1</v>
      </c>
      <c r="N150" s="272" t="s">
        <v>41</v>
      </c>
      <c r="O150" s="96"/>
      <c r="P150" s="235">
        <f>O150*H150</f>
        <v>0</v>
      </c>
      <c r="Q150" s="235">
        <v>0.001</v>
      </c>
      <c r="R150" s="235">
        <f>Q150*H150</f>
        <v>2.5999999999999998E-05</v>
      </c>
      <c r="S150" s="235">
        <v>0</v>
      </c>
      <c r="T150" s="236">
        <f>S150*H150</f>
        <v>0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37" t="s">
        <v>152</v>
      </c>
      <c r="AT150" s="237" t="s">
        <v>176</v>
      </c>
      <c r="AU150" s="237" t="s">
        <v>120</v>
      </c>
      <c r="AY150" s="16" t="s">
        <v>113</v>
      </c>
      <c r="BE150" s="238">
        <f>IF(N150="základná",J150,0)</f>
        <v>0</v>
      </c>
      <c r="BF150" s="238">
        <f>IF(N150="znížená",J150,0)</f>
        <v>0</v>
      </c>
      <c r="BG150" s="238">
        <f>IF(N150="zákl. prenesená",J150,0)</f>
        <v>0</v>
      </c>
      <c r="BH150" s="238">
        <f>IF(N150="zníž. prenesená",J150,0)</f>
        <v>0</v>
      </c>
      <c r="BI150" s="238">
        <f>IF(N150="nulová",J150,0)</f>
        <v>0</v>
      </c>
      <c r="BJ150" s="16" t="s">
        <v>120</v>
      </c>
      <c r="BK150" s="238">
        <f>ROUND(I150*H150,2)</f>
        <v>0</v>
      </c>
      <c r="BL150" s="16" t="s">
        <v>119</v>
      </c>
      <c r="BM150" s="237" t="s">
        <v>180</v>
      </c>
    </row>
    <row r="151" s="13" customFormat="1">
      <c r="A151" s="13"/>
      <c r="B151" s="239"/>
      <c r="C151" s="240"/>
      <c r="D151" s="241" t="s">
        <v>131</v>
      </c>
      <c r="E151" s="240"/>
      <c r="F151" s="243" t="s">
        <v>181</v>
      </c>
      <c r="G151" s="240"/>
      <c r="H151" s="244">
        <v>0.025999999999999999</v>
      </c>
      <c r="I151" s="245"/>
      <c r="J151" s="240"/>
      <c r="K151" s="240"/>
      <c r="L151" s="246"/>
      <c r="M151" s="247"/>
      <c r="N151" s="248"/>
      <c r="O151" s="248"/>
      <c r="P151" s="248"/>
      <c r="Q151" s="248"/>
      <c r="R151" s="248"/>
      <c r="S151" s="248"/>
      <c r="T151" s="249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0" t="s">
        <v>131</v>
      </c>
      <c r="AU151" s="250" t="s">
        <v>120</v>
      </c>
      <c r="AV151" s="13" t="s">
        <v>120</v>
      </c>
      <c r="AW151" s="13" t="s">
        <v>4</v>
      </c>
      <c r="AX151" s="13" t="s">
        <v>80</v>
      </c>
      <c r="AY151" s="250" t="s">
        <v>113</v>
      </c>
    </row>
    <row r="152" s="2" customFormat="1" ht="24.15" customHeight="1">
      <c r="A152" s="37"/>
      <c r="B152" s="38"/>
      <c r="C152" s="225" t="s">
        <v>182</v>
      </c>
      <c r="D152" s="225" t="s">
        <v>115</v>
      </c>
      <c r="E152" s="226" t="s">
        <v>183</v>
      </c>
      <c r="F152" s="227" t="s">
        <v>184</v>
      </c>
      <c r="G152" s="228" t="s">
        <v>118</v>
      </c>
      <c r="H152" s="229">
        <v>16.920000000000002</v>
      </c>
      <c r="I152" s="230"/>
      <c r="J152" s="231">
        <f>ROUND(I152*H152,2)</f>
        <v>0</v>
      </c>
      <c r="K152" s="232"/>
      <c r="L152" s="43"/>
      <c r="M152" s="233" t="s">
        <v>1</v>
      </c>
      <c r="N152" s="234" t="s">
        <v>41</v>
      </c>
      <c r="O152" s="96"/>
      <c r="P152" s="235">
        <f>O152*H152</f>
        <v>0</v>
      </c>
      <c r="Q152" s="235">
        <v>0</v>
      </c>
      <c r="R152" s="235">
        <f>Q152*H152</f>
        <v>0</v>
      </c>
      <c r="S152" s="235">
        <v>0</v>
      </c>
      <c r="T152" s="236">
        <f>S152*H152</f>
        <v>0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37" t="s">
        <v>119</v>
      </c>
      <c r="AT152" s="237" t="s">
        <v>115</v>
      </c>
      <c r="AU152" s="237" t="s">
        <v>120</v>
      </c>
      <c r="AY152" s="16" t="s">
        <v>113</v>
      </c>
      <c r="BE152" s="238">
        <f>IF(N152="základná",J152,0)</f>
        <v>0</v>
      </c>
      <c r="BF152" s="238">
        <f>IF(N152="znížená",J152,0)</f>
        <v>0</v>
      </c>
      <c r="BG152" s="238">
        <f>IF(N152="zákl. prenesená",J152,0)</f>
        <v>0</v>
      </c>
      <c r="BH152" s="238">
        <f>IF(N152="zníž. prenesená",J152,0)</f>
        <v>0</v>
      </c>
      <c r="BI152" s="238">
        <f>IF(N152="nulová",J152,0)</f>
        <v>0</v>
      </c>
      <c r="BJ152" s="16" t="s">
        <v>120</v>
      </c>
      <c r="BK152" s="238">
        <f>ROUND(I152*H152,2)</f>
        <v>0</v>
      </c>
      <c r="BL152" s="16" t="s">
        <v>119</v>
      </c>
      <c r="BM152" s="237" t="s">
        <v>185</v>
      </c>
    </row>
    <row r="153" s="13" customFormat="1">
      <c r="A153" s="13"/>
      <c r="B153" s="239"/>
      <c r="C153" s="240"/>
      <c r="D153" s="241" t="s">
        <v>131</v>
      </c>
      <c r="E153" s="242" t="s">
        <v>1</v>
      </c>
      <c r="F153" s="243" t="s">
        <v>186</v>
      </c>
      <c r="G153" s="240"/>
      <c r="H153" s="244">
        <v>16.920000000000002</v>
      </c>
      <c r="I153" s="245"/>
      <c r="J153" s="240"/>
      <c r="K153" s="240"/>
      <c r="L153" s="246"/>
      <c r="M153" s="247"/>
      <c r="N153" s="248"/>
      <c r="O153" s="248"/>
      <c r="P153" s="248"/>
      <c r="Q153" s="248"/>
      <c r="R153" s="248"/>
      <c r="S153" s="248"/>
      <c r="T153" s="249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0" t="s">
        <v>131</v>
      </c>
      <c r="AU153" s="250" t="s">
        <v>120</v>
      </c>
      <c r="AV153" s="13" t="s">
        <v>120</v>
      </c>
      <c r="AW153" s="13" t="s">
        <v>31</v>
      </c>
      <c r="AX153" s="13" t="s">
        <v>80</v>
      </c>
      <c r="AY153" s="250" t="s">
        <v>113</v>
      </c>
    </row>
    <row r="154" s="12" customFormat="1" ht="22.8" customHeight="1">
      <c r="A154" s="12"/>
      <c r="B154" s="209"/>
      <c r="C154" s="210"/>
      <c r="D154" s="211" t="s">
        <v>74</v>
      </c>
      <c r="E154" s="223" t="s">
        <v>137</v>
      </c>
      <c r="F154" s="223" t="s">
        <v>187</v>
      </c>
      <c r="G154" s="210"/>
      <c r="H154" s="210"/>
      <c r="I154" s="213"/>
      <c r="J154" s="224">
        <f>BK154</f>
        <v>0</v>
      </c>
      <c r="K154" s="210"/>
      <c r="L154" s="215"/>
      <c r="M154" s="216"/>
      <c r="N154" s="217"/>
      <c r="O154" s="217"/>
      <c r="P154" s="218">
        <f>SUM(P155:P168)</f>
        <v>0</v>
      </c>
      <c r="Q154" s="217"/>
      <c r="R154" s="218">
        <f>SUM(R155:R168)</f>
        <v>33.098922170000002</v>
      </c>
      <c r="S154" s="217"/>
      <c r="T154" s="219">
        <f>SUM(T155:T168)</f>
        <v>0</v>
      </c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R154" s="220" t="s">
        <v>80</v>
      </c>
      <c r="AT154" s="221" t="s">
        <v>74</v>
      </c>
      <c r="AU154" s="221" t="s">
        <v>80</v>
      </c>
      <c r="AY154" s="220" t="s">
        <v>113</v>
      </c>
      <c r="BK154" s="222">
        <f>SUM(BK155:BK168)</f>
        <v>0</v>
      </c>
    </row>
    <row r="155" s="2" customFormat="1" ht="24.15" customHeight="1">
      <c r="A155" s="37"/>
      <c r="B155" s="38"/>
      <c r="C155" s="225" t="s">
        <v>188</v>
      </c>
      <c r="D155" s="225" t="s">
        <v>115</v>
      </c>
      <c r="E155" s="226" t="s">
        <v>189</v>
      </c>
      <c r="F155" s="227" t="s">
        <v>190</v>
      </c>
      <c r="G155" s="228" t="s">
        <v>118</v>
      </c>
      <c r="H155" s="229">
        <v>38.960999999999999</v>
      </c>
      <c r="I155" s="230"/>
      <c r="J155" s="231">
        <f>ROUND(I155*H155,2)</f>
        <v>0</v>
      </c>
      <c r="K155" s="232"/>
      <c r="L155" s="43"/>
      <c r="M155" s="233" t="s">
        <v>1</v>
      </c>
      <c r="N155" s="234" t="s">
        <v>41</v>
      </c>
      <c r="O155" s="96"/>
      <c r="P155" s="235">
        <f>O155*H155</f>
        <v>0</v>
      </c>
      <c r="Q155" s="235">
        <v>0.27994000000000002</v>
      </c>
      <c r="R155" s="235">
        <f>Q155*H155</f>
        <v>10.906742340000001</v>
      </c>
      <c r="S155" s="235">
        <v>0</v>
      </c>
      <c r="T155" s="236">
        <f>S155*H155</f>
        <v>0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37" t="s">
        <v>119</v>
      </c>
      <c r="AT155" s="237" t="s">
        <v>115</v>
      </c>
      <c r="AU155" s="237" t="s">
        <v>120</v>
      </c>
      <c r="AY155" s="16" t="s">
        <v>113</v>
      </c>
      <c r="BE155" s="238">
        <f>IF(N155="základná",J155,0)</f>
        <v>0</v>
      </c>
      <c r="BF155" s="238">
        <f>IF(N155="znížená",J155,0)</f>
        <v>0</v>
      </c>
      <c r="BG155" s="238">
        <f>IF(N155="zákl. prenesená",J155,0)</f>
        <v>0</v>
      </c>
      <c r="BH155" s="238">
        <f>IF(N155="zníž. prenesená",J155,0)</f>
        <v>0</v>
      </c>
      <c r="BI155" s="238">
        <f>IF(N155="nulová",J155,0)</f>
        <v>0</v>
      </c>
      <c r="BJ155" s="16" t="s">
        <v>120</v>
      </c>
      <c r="BK155" s="238">
        <f>ROUND(I155*H155,2)</f>
        <v>0</v>
      </c>
      <c r="BL155" s="16" t="s">
        <v>119</v>
      </c>
      <c r="BM155" s="237" t="s">
        <v>191</v>
      </c>
    </row>
    <row r="156" s="13" customFormat="1">
      <c r="A156" s="13"/>
      <c r="B156" s="239"/>
      <c r="C156" s="240"/>
      <c r="D156" s="241" t="s">
        <v>131</v>
      </c>
      <c r="E156" s="242" t="s">
        <v>1</v>
      </c>
      <c r="F156" s="243" t="s">
        <v>192</v>
      </c>
      <c r="G156" s="240"/>
      <c r="H156" s="244">
        <v>38.960999999999999</v>
      </c>
      <c r="I156" s="245"/>
      <c r="J156" s="240"/>
      <c r="K156" s="240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131</v>
      </c>
      <c r="AU156" s="250" t="s">
        <v>120</v>
      </c>
      <c r="AV156" s="13" t="s">
        <v>120</v>
      </c>
      <c r="AW156" s="13" t="s">
        <v>31</v>
      </c>
      <c r="AX156" s="13" t="s">
        <v>80</v>
      </c>
      <c r="AY156" s="250" t="s">
        <v>113</v>
      </c>
    </row>
    <row r="157" s="2" customFormat="1" ht="37.8" customHeight="1">
      <c r="A157" s="37"/>
      <c r="B157" s="38"/>
      <c r="C157" s="225" t="s">
        <v>193</v>
      </c>
      <c r="D157" s="225" t="s">
        <v>115</v>
      </c>
      <c r="E157" s="226" t="s">
        <v>194</v>
      </c>
      <c r="F157" s="227" t="s">
        <v>195</v>
      </c>
      <c r="G157" s="228" t="s">
        <v>118</v>
      </c>
      <c r="H157" s="229">
        <v>39.593000000000004</v>
      </c>
      <c r="I157" s="230"/>
      <c r="J157" s="231">
        <f>ROUND(I157*H157,2)</f>
        <v>0</v>
      </c>
      <c r="K157" s="232"/>
      <c r="L157" s="43"/>
      <c r="M157" s="233" t="s">
        <v>1</v>
      </c>
      <c r="N157" s="234" t="s">
        <v>41</v>
      </c>
      <c r="O157" s="96"/>
      <c r="P157" s="235">
        <f>O157*H157</f>
        <v>0</v>
      </c>
      <c r="Q157" s="235">
        <v>0.28731000000000001</v>
      </c>
      <c r="R157" s="235">
        <f>Q157*H157</f>
        <v>11.375464830000002</v>
      </c>
      <c r="S157" s="235">
        <v>0</v>
      </c>
      <c r="T157" s="236">
        <f>S157*H157</f>
        <v>0</v>
      </c>
      <c r="U157" s="37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R157" s="237" t="s">
        <v>119</v>
      </c>
      <c r="AT157" s="237" t="s">
        <v>115</v>
      </c>
      <c r="AU157" s="237" t="s">
        <v>120</v>
      </c>
      <c r="AY157" s="16" t="s">
        <v>113</v>
      </c>
      <c r="BE157" s="238">
        <f>IF(N157="základná",J157,0)</f>
        <v>0</v>
      </c>
      <c r="BF157" s="238">
        <f>IF(N157="znížená",J157,0)</f>
        <v>0</v>
      </c>
      <c r="BG157" s="238">
        <f>IF(N157="zákl. prenesená",J157,0)</f>
        <v>0</v>
      </c>
      <c r="BH157" s="238">
        <f>IF(N157="zníž. prenesená",J157,0)</f>
        <v>0</v>
      </c>
      <c r="BI157" s="238">
        <f>IF(N157="nulová",J157,0)</f>
        <v>0</v>
      </c>
      <c r="BJ157" s="16" t="s">
        <v>120</v>
      </c>
      <c r="BK157" s="238">
        <f>ROUND(I157*H157,2)</f>
        <v>0</v>
      </c>
      <c r="BL157" s="16" t="s">
        <v>119</v>
      </c>
      <c r="BM157" s="237" t="s">
        <v>196</v>
      </c>
    </row>
    <row r="158" s="13" customFormat="1">
      <c r="A158" s="13"/>
      <c r="B158" s="239"/>
      <c r="C158" s="240"/>
      <c r="D158" s="241" t="s">
        <v>131</v>
      </c>
      <c r="E158" s="242" t="s">
        <v>1</v>
      </c>
      <c r="F158" s="243" t="s">
        <v>197</v>
      </c>
      <c r="G158" s="240"/>
      <c r="H158" s="244">
        <v>39.593000000000004</v>
      </c>
      <c r="I158" s="245"/>
      <c r="J158" s="240"/>
      <c r="K158" s="240"/>
      <c r="L158" s="246"/>
      <c r="M158" s="247"/>
      <c r="N158" s="248"/>
      <c r="O158" s="248"/>
      <c r="P158" s="248"/>
      <c r="Q158" s="248"/>
      <c r="R158" s="248"/>
      <c r="S158" s="248"/>
      <c r="T158" s="249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0" t="s">
        <v>131</v>
      </c>
      <c r="AU158" s="250" t="s">
        <v>120</v>
      </c>
      <c r="AV158" s="13" t="s">
        <v>120</v>
      </c>
      <c r="AW158" s="13" t="s">
        <v>31</v>
      </c>
      <c r="AX158" s="13" t="s">
        <v>80</v>
      </c>
      <c r="AY158" s="250" t="s">
        <v>113</v>
      </c>
    </row>
    <row r="159" s="2" customFormat="1" ht="37.8" customHeight="1">
      <c r="A159" s="37"/>
      <c r="B159" s="38"/>
      <c r="C159" s="225" t="s">
        <v>198</v>
      </c>
      <c r="D159" s="225" t="s">
        <v>115</v>
      </c>
      <c r="E159" s="226" t="s">
        <v>199</v>
      </c>
      <c r="F159" s="227" t="s">
        <v>200</v>
      </c>
      <c r="G159" s="228" t="s">
        <v>118</v>
      </c>
      <c r="H159" s="229">
        <v>36.729999999999997</v>
      </c>
      <c r="I159" s="230"/>
      <c r="J159" s="231">
        <f>ROUND(I159*H159,2)</f>
        <v>0</v>
      </c>
      <c r="K159" s="232"/>
      <c r="L159" s="43"/>
      <c r="M159" s="233" t="s">
        <v>1</v>
      </c>
      <c r="N159" s="234" t="s">
        <v>41</v>
      </c>
      <c r="O159" s="96"/>
      <c r="P159" s="235">
        <f>O159*H159</f>
        <v>0</v>
      </c>
      <c r="Q159" s="235">
        <v>0.092499999999999999</v>
      </c>
      <c r="R159" s="235">
        <f>Q159*H159</f>
        <v>3.3975249999999995</v>
      </c>
      <c r="S159" s="235">
        <v>0</v>
      </c>
      <c r="T159" s="236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37" t="s">
        <v>119</v>
      </c>
      <c r="AT159" s="237" t="s">
        <v>115</v>
      </c>
      <c r="AU159" s="237" t="s">
        <v>120</v>
      </c>
      <c r="AY159" s="16" t="s">
        <v>113</v>
      </c>
      <c r="BE159" s="238">
        <f>IF(N159="základná",J159,0)</f>
        <v>0</v>
      </c>
      <c r="BF159" s="238">
        <f>IF(N159="znížená",J159,0)</f>
        <v>0</v>
      </c>
      <c r="BG159" s="238">
        <f>IF(N159="zákl. prenesená",J159,0)</f>
        <v>0</v>
      </c>
      <c r="BH159" s="238">
        <f>IF(N159="zníž. prenesená",J159,0)</f>
        <v>0</v>
      </c>
      <c r="BI159" s="238">
        <f>IF(N159="nulová",J159,0)</f>
        <v>0</v>
      </c>
      <c r="BJ159" s="16" t="s">
        <v>120</v>
      </c>
      <c r="BK159" s="238">
        <f>ROUND(I159*H159,2)</f>
        <v>0</v>
      </c>
      <c r="BL159" s="16" t="s">
        <v>119</v>
      </c>
      <c r="BM159" s="237" t="s">
        <v>201</v>
      </c>
    </row>
    <row r="160" s="13" customFormat="1">
      <c r="A160" s="13"/>
      <c r="B160" s="239"/>
      <c r="C160" s="240"/>
      <c r="D160" s="241" t="s">
        <v>131</v>
      </c>
      <c r="E160" s="242" t="s">
        <v>1</v>
      </c>
      <c r="F160" s="243" t="s">
        <v>202</v>
      </c>
      <c r="G160" s="240"/>
      <c r="H160" s="244">
        <v>36.729999999999997</v>
      </c>
      <c r="I160" s="245"/>
      <c r="J160" s="240"/>
      <c r="K160" s="240"/>
      <c r="L160" s="246"/>
      <c r="M160" s="247"/>
      <c r="N160" s="248"/>
      <c r="O160" s="248"/>
      <c r="P160" s="248"/>
      <c r="Q160" s="248"/>
      <c r="R160" s="248"/>
      <c r="S160" s="248"/>
      <c r="T160" s="249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50" t="s">
        <v>131</v>
      </c>
      <c r="AU160" s="250" t="s">
        <v>120</v>
      </c>
      <c r="AV160" s="13" t="s">
        <v>120</v>
      </c>
      <c r="AW160" s="13" t="s">
        <v>31</v>
      </c>
      <c r="AX160" s="13" t="s">
        <v>80</v>
      </c>
      <c r="AY160" s="250" t="s">
        <v>113</v>
      </c>
    </row>
    <row r="161" s="2" customFormat="1" ht="24.15" customHeight="1">
      <c r="A161" s="37"/>
      <c r="B161" s="38"/>
      <c r="C161" s="262" t="s">
        <v>203</v>
      </c>
      <c r="D161" s="262" t="s">
        <v>176</v>
      </c>
      <c r="E161" s="263" t="s">
        <v>204</v>
      </c>
      <c r="F161" s="264" t="s">
        <v>205</v>
      </c>
      <c r="G161" s="265" t="s">
        <v>118</v>
      </c>
      <c r="H161" s="266">
        <v>38.567</v>
      </c>
      <c r="I161" s="267"/>
      <c r="J161" s="268">
        <f>ROUND(I161*H161,2)</f>
        <v>0</v>
      </c>
      <c r="K161" s="269"/>
      <c r="L161" s="270"/>
      <c r="M161" s="271" t="s">
        <v>1</v>
      </c>
      <c r="N161" s="272" t="s">
        <v>41</v>
      </c>
      <c r="O161" s="96"/>
      <c r="P161" s="235">
        <f>O161*H161</f>
        <v>0</v>
      </c>
      <c r="Q161" s="235">
        <v>0.13</v>
      </c>
      <c r="R161" s="235">
        <f>Q161*H161</f>
        <v>5.0137100000000006</v>
      </c>
      <c r="S161" s="235">
        <v>0</v>
      </c>
      <c r="T161" s="236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237" t="s">
        <v>152</v>
      </c>
      <c r="AT161" s="237" t="s">
        <v>176</v>
      </c>
      <c r="AU161" s="237" t="s">
        <v>120</v>
      </c>
      <c r="AY161" s="16" t="s">
        <v>113</v>
      </c>
      <c r="BE161" s="238">
        <f>IF(N161="základná",J161,0)</f>
        <v>0</v>
      </c>
      <c r="BF161" s="238">
        <f>IF(N161="znížená",J161,0)</f>
        <v>0</v>
      </c>
      <c r="BG161" s="238">
        <f>IF(N161="zákl. prenesená",J161,0)</f>
        <v>0</v>
      </c>
      <c r="BH161" s="238">
        <f>IF(N161="zníž. prenesená",J161,0)</f>
        <v>0</v>
      </c>
      <c r="BI161" s="238">
        <f>IF(N161="nulová",J161,0)</f>
        <v>0</v>
      </c>
      <c r="BJ161" s="16" t="s">
        <v>120</v>
      </c>
      <c r="BK161" s="238">
        <f>ROUND(I161*H161,2)</f>
        <v>0</v>
      </c>
      <c r="BL161" s="16" t="s">
        <v>119</v>
      </c>
      <c r="BM161" s="237" t="s">
        <v>206</v>
      </c>
    </row>
    <row r="162" s="13" customFormat="1">
      <c r="A162" s="13"/>
      <c r="B162" s="239"/>
      <c r="C162" s="240"/>
      <c r="D162" s="241" t="s">
        <v>131</v>
      </c>
      <c r="E162" s="240"/>
      <c r="F162" s="243" t="s">
        <v>207</v>
      </c>
      <c r="G162" s="240"/>
      <c r="H162" s="244">
        <v>38.567</v>
      </c>
      <c r="I162" s="245"/>
      <c r="J162" s="240"/>
      <c r="K162" s="240"/>
      <c r="L162" s="246"/>
      <c r="M162" s="247"/>
      <c r="N162" s="248"/>
      <c r="O162" s="248"/>
      <c r="P162" s="248"/>
      <c r="Q162" s="248"/>
      <c r="R162" s="248"/>
      <c r="S162" s="248"/>
      <c r="T162" s="249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50" t="s">
        <v>131</v>
      </c>
      <c r="AU162" s="250" t="s">
        <v>120</v>
      </c>
      <c r="AV162" s="13" t="s">
        <v>120</v>
      </c>
      <c r="AW162" s="13" t="s">
        <v>4</v>
      </c>
      <c r="AX162" s="13" t="s">
        <v>80</v>
      </c>
      <c r="AY162" s="250" t="s">
        <v>113</v>
      </c>
    </row>
    <row r="163" s="2" customFormat="1" ht="24.15" customHeight="1">
      <c r="A163" s="37"/>
      <c r="B163" s="38"/>
      <c r="C163" s="225" t="s">
        <v>208</v>
      </c>
      <c r="D163" s="225" t="s">
        <v>115</v>
      </c>
      <c r="E163" s="226" t="s">
        <v>209</v>
      </c>
      <c r="F163" s="227" t="s">
        <v>210</v>
      </c>
      <c r="G163" s="228" t="s">
        <v>118</v>
      </c>
      <c r="H163" s="229">
        <v>9.6799999999999997</v>
      </c>
      <c r="I163" s="230"/>
      <c r="J163" s="231">
        <f>ROUND(I163*H163,2)</f>
        <v>0</v>
      </c>
      <c r="K163" s="232"/>
      <c r="L163" s="43"/>
      <c r="M163" s="233" t="s">
        <v>1</v>
      </c>
      <c r="N163" s="234" t="s">
        <v>41</v>
      </c>
      <c r="O163" s="96"/>
      <c r="P163" s="235">
        <f>O163*H163</f>
        <v>0</v>
      </c>
      <c r="Q163" s="235">
        <v>0.112</v>
      </c>
      <c r="R163" s="235">
        <f>Q163*H163</f>
        <v>1.08416</v>
      </c>
      <c r="S163" s="235">
        <v>0</v>
      </c>
      <c r="T163" s="236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37" t="s">
        <v>119</v>
      </c>
      <c r="AT163" s="237" t="s">
        <v>115</v>
      </c>
      <c r="AU163" s="237" t="s">
        <v>120</v>
      </c>
      <c r="AY163" s="16" t="s">
        <v>113</v>
      </c>
      <c r="BE163" s="238">
        <f>IF(N163="základná",J163,0)</f>
        <v>0</v>
      </c>
      <c r="BF163" s="238">
        <f>IF(N163="znížená",J163,0)</f>
        <v>0</v>
      </c>
      <c r="BG163" s="238">
        <f>IF(N163="zákl. prenesená",J163,0)</f>
        <v>0</v>
      </c>
      <c r="BH163" s="238">
        <f>IF(N163="zníž. prenesená",J163,0)</f>
        <v>0</v>
      </c>
      <c r="BI163" s="238">
        <f>IF(N163="nulová",J163,0)</f>
        <v>0</v>
      </c>
      <c r="BJ163" s="16" t="s">
        <v>120</v>
      </c>
      <c r="BK163" s="238">
        <f>ROUND(I163*H163,2)</f>
        <v>0</v>
      </c>
      <c r="BL163" s="16" t="s">
        <v>119</v>
      </c>
      <c r="BM163" s="237" t="s">
        <v>211</v>
      </c>
    </row>
    <row r="164" s="13" customFormat="1">
      <c r="A164" s="13"/>
      <c r="B164" s="239"/>
      <c r="C164" s="240"/>
      <c r="D164" s="241" t="s">
        <v>131</v>
      </c>
      <c r="E164" s="242" t="s">
        <v>1</v>
      </c>
      <c r="F164" s="243" t="s">
        <v>212</v>
      </c>
      <c r="G164" s="240"/>
      <c r="H164" s="244">
        <v>9.6799999999999997</v>
      </c>
      <c r="I164" s="245"/>
      <c r="J164" s="240"/>
      <c r="K164" s="240"/>
      <c r="L164" s="246"/>
      <c r="M164" s="247"/>
      <c r="N164" s="248"/>
      <c r="O164" s="248"/>
      <c r="P164" s="248"/>
      <c r="Q164" s="248"/>
      <c r="R164" s="248"/>
      <c r="S164" s="248"/>
      <c r="T164" s="249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0" t="s">
        <v>131</v>
      </c>
      <c r="AU164" s="250" t="s">
        <v>120</v>
      </c>
      <c r="AV164" s="13" t="s">
        <v>120</v>
      </c>
      <c r="AW164" s="13" t="s">
        <v>31</v>
      </c>
      <c r="AX164" s="13" t="s">
        <v>80</v>
      </c>
      <c r="AY164" s="250" t="s">
        <v>113</v>
      </c>
    </row>
    <row r="165" s="2" customFormat="1" ht="37.8" customHeight="1">
      <c r="A165" s="37"/>
      <c r="B165" s="38"/>
      <c r="C165" s="262" t="s">
        <v>213</v>
      </c>
      <c r="D165" s="262" t="s">
        <v>176</v>
      </c>
      <c r="E165" s="263" t="s">
        <v>214</v>
      </c>
      <c r="F165" s="264" t="s">
        <v>215</v>
      </c>
      <c r="G165" s="265" t="s">
        <v>118</v>
      </c>
      <c r="H165" s="266">
        <v>5.2919999999999998</v>
      </c>
      <c r="I165" s="267"/>
      <c r="J165" s="268">
        <f>ROUND(I165*H165,2)</f>
        <v>0</v>
      </c>
      <c r="K165" s="269"/>
      <c r="L165" s="270"/>
      <c r="M165" s="271" t="s">
        <v>1</v>
      </c>
      <c r="N165" s="272" t="s">
        <v>41</v>
      </c>
      <c r="O165" s="96"/>
      <c r="P165" s="235">
        <f>O165*H165</f>
        <v>0</v>
      </c>
      <c r="Q165" s="235">
        <v>0.13</v>
      </c>
      <c r="R165" s="235">
        <f>Q165*H165</f>
        <v>0.68796000000000002</v>
      </c>
      <c r="S165" s="235">
        <v>0</v>
      </c>
      <c r="T165" s="236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37" t="s">
        <v>152</v>
      </c>
      <c r="AT165" s="237" t="s">
        <v>176</v>
      </c>
      <c r="AU165" s="237" t="s">
        <v>120</v>
      </c>
      <c r="AY165" s="16" t="s">
        <v>113</v>
      </c>
      <c r="BE165" s="238">
        <f>IF(N165="základná",J165,0)</f>
        <v>0</v>
      </c>
      <c r="BF165" s="238">
        <f>IF(N165="znížená",J165,0)</f>
        <v>0</v>
      </c>
      <c r="BG165" s="238">
        <f>IF(N165="zákl. prenesená",J165,0)</f>
        <v>0</v>
      </c>
      <c r="BH165" s="238">
        <f>IF(N165="zníž. prenesená",J165,0)</f>
        <v>0</v>
      </c>
      <c r="BI165" s="238">
        <f>IF(N165="nulová",J165,0)</f>
        <v>0</v>
      </c>
      <c r="BJ165" s="16" t="s">
        <v>120</v>
      </c>
      <c r="BK165" s="238">
        <f>ROUND(I165*H165,2)</f>
        <v>0</v>
      </c>
      <c r="BL165" s="16" t="s">
        <v>119</v>
      </c>
      <c r="BM165" s="237" t="s">
        <v>216</v>
      </c>
    </row>
    <row r="166" s="13" customFormat="1">
      <c r="A166" s="13"/>
      <c r="B166" s="239"/>
      <c r="C166" s="240"/>
      <c r="D166" s="241" t="s">
        <v>131</v>
      </c>
      <c r="E166" s="242" t="s">
        <v>1</v>
      </c>
      <c r="F166" s="243" t="s">
        <v>217</v>
      </c>
      <c r="G166" s="240"/>
      <c r="H166" s="244">
        <v>5.2919999999999998</v>
      </c>
      <c r="I166" s="245"/>
      <c r="J166" s="240"/>
      <c r="K166" s="240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131</v>
      </c>
      <c r="AU166" s="250" t="s">
        <v>120</v>
      </c>
      <c r="AV166" s="13" t="s">
        <v>120</v>
      </c>
      <c r="AW166" s="13" t="s">
        <v>31</v>
      </c>
      <c r="AX166" s="13" t="s">
        <v>80</v>
      </c>
      <c r="AY166" s="250" t="s">
        <v>113</v>
      </c>
    </row>
    <row r="167" s="2" customFormat="1" ht="33" customHeight="1">
      <c r="A167" s="37"/>
      <c r="B167" s="38"/>
      <c r="C167" s="262" t="s">
        <v>218</v>
      </c>
      <c r="D167" s="262" t="s">
        <v>176</v>
      </c>
      <c r="E167" s="263" t="s">
        <v>219</v>
      </c>
      <c r="F167" s="264" t="s">
        <v>220</v>
      </c>
      <c r="G167" s="265" t="s">
        <v>118</v>
      </c>
      <c r="H167" s="266">
        <v>4.8719999999999999</v>
      </c>
      <c r="I167" s="267"/>
      <c r="J167" s="268">
        <f>ROUND(I167*H167,2)</f>
        <v>0</v>
      </c>
      <c r="K167" s="269"/>
      <c r="L167" s="270"/>
      <c r="M167" s="271" t="s">
        <v>1</v>
      </c>
      <c r="N167" s="272" t="s">
        <v>41</v>
      </c>
      <c r="O167" s="96"/>
      <c r="P167" s="235">
        <f>O167*H167</f>
        <v>0</v>
      </c>
      <c r="Q167" s="235">
        <v>0.13</v>
      </c>
      <c r="R167" s="235">
        <f>Q167*H167</f>
        <v>0.63336000000000003</v>
      </c>
      <c r="S167" s="235">
        <v>0</v>
      </c>
      <c r="T167" s="236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37" t="s">
        <v>152</v>
      </c>
      <c r="AT167" s="237" t="s">
        <v>176</v>
      </c>
      <c r="AU167" s="237" t="s">
        <v>120</v>
      </c>
      <c r="AY167" s="16" t="s">
        <v>113</v>
      </c>
      <c r="BE167" s="238">
        <f>IF(N167="základná",J167,0)</f>
        <v>0</v>
      </c>
      <c r="BF167" s="238">
        <f>IF(N167="znížená",J167,0)</f>
        <v>0</v>
      </c>
      <c r="BG167" s="238">
        <f>IF(N167="zákl. prenesená",J167,0)</f>
        <v>0</v>
      </c>
      <c r="BH167" s="238">
        <f>IF(N167="zníž. prenesená",J167,0)</f>
        <v>0</v>
      </c>
      <c r="BI167" s="238">
        <f>IF(N167="nulová",J167,0)</f>
        <v>0</v>
      </c>
      <c r="BJ167" s="16" t="s">
        <v>120</v>
      </c>
      <c r="BK167" s="238">
        <f>ROUND(I167*H167,2)</f>
        <v>0</v>
      </c>
      <c r="BL167" s="16" t="s">
        <v>119</v>
      </c>
      <c r="BM167" s="237" t="s">
        <v>221</v>
      </c>
    </row>
    <row r="168" s="13" customFormat="1">
      <c r="A168" s="13"/>
      <c r="B168" s="239"/>
      <c r="C168" s="240"/>
      <c r="D168" s="241" t="s">
        <v>131</v>
      </c>
      <c r="E168" s="242" t="s">
        <v>1</v>
      </c>
      <c r="F168" s="243" t="s">
        <v>222</v>
      </c>
      <c r="G168" s="240"/>
      <c r="H168" s="244">
        <v>4.8719999999999999</v>
      </c>
      <c r="I168" s="245"/>
      <c r="J168" s="240"/>
      <c r="K168" s="240"/>
      <c r="L168" s="246"/>
      <c r="M168" s="247"/>
      <c r="N168" s="248"/>
      <c r="O168" s="248"/>
      <c r="P168" s="248"/>
      <c r="Q168" s="248"/>
      <c r="R168" s="248"/>
      <c r="S168" s="248"/>
      <c r="T168" s="249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0" t="s">
        <v>131</v>
      </c>
      <c r="AU168" s="250" t="s">
        <v>120</v>
      </c>
      <c r="AV168" s="13" t="s">
        <v>120</v>
      </c>
      <c r="AW168" s="13" t="s">
        <v>31</v>
      </c>
      <c r="AX168" s="13" t="s">
        <v>80</v>
      </c>
      <c r="AY168" s="250" t="s">
        <v>113</v>
      </c>
    </row>
    <row r="169" s="12" customFormat="1" ht="22.8" customHeight="1">
      <c r="A169" s="12"/>
      <c r="B169" s="209"/>
      <c r="C169" s="210"/>
      <c r="D169" s="211" t="s">
        <v>74</v>
      </c>
      <c r="E169" s="223" t="s">
        <v>157</v>
      </c>
      <c r="F169" s="223" t="s">
        <v>223</v>
      </c>
      <c r="G169" s="210"/>
      <c r="H169" s="210"/>
      <c r="I169" s="213"/>
      <c r="J169" s="224">
        <f>BK169</f>
        <v>0</v>
      </c>
      <c r="K169" s="210"/>
      <c r="L169" s="215"/>
      <c r="M169" s="216"/>
      <c r="N169" s="217"/>
      <c r="O169" s="217"/>
      <c r="P169" s="218">
        <f>SUM(P170:P181)</f>
        <v>0</v>
      </c>
      <c r="Q169" s="217"/>
      <c r="R169" s="218">
        <f>SUM(R170:R181)</f>
        <v>12.48383832</v>
      </c>
      <c r="S169" s="217"/>
      <c r="T169" s="219">
        <f>SUM(T170:T181)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20" t="s">
        <v>80</v>
      </c>
      <c r="AT169" s="221" t="s">
        <v>74</v>
      </c>
      <c r="AU169" s="221" t="s">
        <v>80</v>
      </c>
      <c r="AY169" s="220" t="s">
        <v>113</v>
      </c>
      <c r="BK169" s="222">
        <f>SUM(BK170:BK181)</f>
        <v>0</v>
      </c>
    </row>
    <row r="170" s="2" customFormat="1" ht="37.8" customHeight="1">
      <c r="A170" s="37"/>
      <c r="B170" s="38"/>
      <c r="C170" s="225" t="s">
        <v>224</v>
      </c>
      <c r="D170" s="225" t="s">
        <v>115</v>
      </c>
      <c r="E170" s="226" t="s">
        <v>225</v>
      </c>
      <c r="F170" s="227" t="s">
        <v>226</v>
      </c>
      <c r="G170" s="228" t="s">
        <v>124</v>
      </c>
      <c r="H170" s="229">
        <v>44.399999999999999</v>
      </c>
      <c r="I170" s="230"/>
      <c r="J170" s="231">
        <f>ROUND(I170*H170,2)</f>
        <v>0</v>
      </c>
      <c r="K170" s="232"/>
      <c r="L170" s="43"/>
      <c r="M170" s="233" t="s">
        <v>1</v>
      </c>
      <c r="N170" s="234" t="s">
        <v>41</v>
      </c>
      <c r="O170" s="96"/>
      <c r="P170" s="235">
        <f>O170*H170</f>
        <v>0</v>
      </c>
      <c r="Q170" s="235">
        <v>0.098530000000000006</v>
      </c>
      <c r="R170" s="235">
        <f>Q170*H170</f>
        <v>4.3747319999999998</v>
      </c>
      <c r="S170" s="235">
        <v>0</v>
      </c>
      <c r="T170" s="236">
        <f>S170*H170</f>
        <v>0</v>
      </c>
      <c r="U170" s="37"/>
      <c r="V170" s="37"/>
      <c r="W170" s="37"/>
      <c r="X170" s="37"/>
      <c r="Y170" s="37"/>
      <c r="Z170" s="37"/>
      <c r="AA170" s="37"/>
      <c r="AB170" s="37"/>
      <c r="AC170" s="37"/>
      <c r="AD170" s="37"/>
      <c r="AE170" s="37"/>
      <c r="AR170" s="237" t="s">
        <v>119</v>
      </c>
      <c r="AT170" s="237" t="s">
        <v>115</v>
      </c>
      <c r="AU170" s="237" t="s">
        <v>120</v>
      </c>
      <c r="AY170" s="16" t="s">
        <v>113</v>
      </c>
      <c r="BE170" s="238">
        <f>IF(N170="základná",J170,0)</f>
        <v>0</v>
      </c>
      <c r="BF170" s="238">
        <f>IF(N170="znížená",J170,0)</f>
        <v>0</v>
      </c>
      <c r="BG170" s="238">
        <f>IF(N170="zákl. prenesená",J170,0)</f>
        <v>0</v>
      </c>
      <c r="BH170" s="238">
        <f>IF(N170="zníž. prenesená",J170,0)</f>
        <v>0</v>
      </c>
      <c r="BI170" s="238">
        <f>IF(N170="nulová",J170,0)</f>
        <v>0</v>
      </c>
      <c r="BJ170" s="16" t="s">
        <v>120</v>
      </c>
      <c r="BK170" s="238">
        <f>ROUND(I170*H170,2)</f>
        <v>0</v>
      </c>
      <c r="BL170" s="16" t="s">
        <v>119</v>
      </c>
      <c r="BM170" s="237" t="s">
        <v>227</v>
      </c>
    </row>
    <row r="171" s="13" customFormat="1">
      <c r="A171" s="13"/>
      <c r="B171" s="239"/>
      <c r="C171" s="240"/>
      <c r="D171" s="241" t="s">
        <v>131</v>
      </c>
      <c r="E171" s="242" t="s">
        <v>1</v>
      </c>
      <c r="F171" s="243" t="s">
        <v>228</v>
      </c>
      <c r="G171" s="240"/>
      <c r="H171" s="244">
        <v>44.399999999999999</v>
      </c>
      <c r="I171" s="245"/>
      <c r="J171" s="240"/>
      <c r="K171" s="240"/>
      <c r="L171" s="246"/>
      <c r="M171" s="247"/>
      <c r="N171" s="248"/>
      <c r="O171" s="248"/>
      <c r="P171" s="248"/>
      <c r="Q171" s="248"/>
      <c r="R171" s="248"/>
      <c r="S171" s="248"/>
      <c r="T171" s="249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50" t="s">
        <v>131</v>
      </c>
      <c r="AU171" s="250" t="s">
        <v>120</v>
      </c>
      <c r="AV171" s="13" t="s">
        <v>120</v>
      </c>
      <c r="AW171" s="13" t="s">
        <v>31</v>
      </c>
      <c r="AX171" s="13" t="s">
        <v>80</v>
      </c>
      <c r="AY171" s="250" t="s">
        <v>113</v>
      </c>
    </row>
    <row r="172" s="2" customFormat="1" ht="16.5" customHeight="1">
      <c r="A172" s="37"/>
      <c r="B172" s="38"/>
      <c r="C172" s="262" t="s">
        <v>229</v>
      </c>
      <c r="D172" s="262" t="s">
        <v>176</v>
      </c>
      <c r="E172" s="263" t="s">
        <v>230</v>
      </c>
      <c r="F172" s="264" t="s">
        <v>231</v>
      </c>
      <c r="G172" s="265" t="s">
        <v>232</v>
      </c>
      <c r="H172" s="266">
        <v>46</v>
      </c>
      <c r="I172" s="267"/>
      <c r="J172" s="268">
        <f>ROUND(I172*H172,2)</f>
        <v>0</v>
      </c>
      <c r="K172" s="269"/>
      <c r="L172" s="270"/>
      <c r="M172" s="271" t="s">
        <v>1</v>
      </c>
      <c r="N172" s="272" t="s">
        <v>41</v>
      </c>
      <c r="O172" s="96"/>
      <c r="P172" s="235">
        <f>O172*H172</f>
        <v>0</v>
      </c>
      <c r="Q172" s="235">
        <v>0.048000000000000001</v>
      </c>
      <c r="R172" s="235">
        <f>Q172*H172</f>
        <v>2.2080000000000002</v>
      </c>
      <c r="S172" s="235">
        <v>0</v>
      </c>
      <c r="T172" s="23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7" t="s">
        <v>152</v>
      </c>
      <c r="AT172" s="237" t="s">
        <v>176</v>
      </c>
      <c r="AU172" s="237" t="s">
        <v>120</v>
      </c>
      <c r="AY172" s="16" t="s">
        <v>113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6" t="s">
        <v>120</v>
      </c>
      <c r="BK172" s="238">
        <f>ROUND(I172*H172,2)</f>
        <v>0</v>
      </c>
      <c r="BL172" s="16" t="s">
        <v>119</v>
      </c>
      <c r="BM172" s="237" t="s">
        <v>233</v>
      </c>
    </row>
    <row r="173" s="13" customFormat="1">
      <c r="A173" s="13"/>
      <c r="B173" s="239"/>
      <c r="C173" s="240"/>
      <c r="D173" s="241" t="s">
        <v>131</v>
      </c>
      <c r="E173" s="240"/>
      <c r="F173" s="243" t="s">
        <v>234</v>
      </c>
      <c r="G173" s="240"/>
      <c r="H173" s="244">
        <v>46</v>
      </c>
      <c r="I173" s="245"/>
      <c r="J173" s="240"/>
      <c r="K173" s="240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131</v>
      </c>
      <c r="AU173" s="250" t="s">
        <v>120</v>
      </c>
      <c r="AV173" s="13" t="s">
        <v>120</v>
      </c>
      <c r="AW173" s="13" t="s">
        <v>4</v>
      </c>
      <c r="AX173" s="13" t="s">
        <v>80</v>
      </c>
      <c r="AY173" s="250" t="s">
        <v>113</v>
      </c>
    </row>
    <row r="174" s="2" customFormat="1" ht="33" customHeight="1">
      <c r="A174" s="37"/>
      <c r="B174" s="38"/>
      <c r="C174" s="225" t="s">
        <v>235</v>
      </c>
      <c r="D174" s="225" t="s">
        <v>115</v>
      </c>
      <c r="E174" s="226" t="s">
        <v>236</v>
      </c>
      <c r="F174" s="227" t="s">
        <v>237</v>
      </c>
      <c r="G174" s="228" t="s">
        <v>129</v>
      </c>
      <c r="H174" s="229">
        <v>2.6640000000000001</v>
      </c>
      <c r="I174" s="230"/>
      <c r="J174" s="231">
        <f>ROUND(I174*H174,2)</f>
        <v>0</v>
      </c>
      <c r="K174" s="232"/>
      <c r="L174" s="43"/>
      <c r="M174" s="233" t="s">
        <v>1</v>
      </c>
      <c r="N174" s="234" t="s">
        <v>41</v>
      </c>
      <c r="O174" s="96"/>
      <c r="P174" s="235">
        <f>O174*H174</f>
        <v>0</v>
      </c>
      <c r="Q174" s="235">
        <v>2.2151299999999998</v>
      </c>
      <c r="R174" s="235">
        <f>Q174*H174</f>
        <v>5.9011063200000002</v>
      </c>
      <c r="S174" s="235">
        <v>0</v>
      </c>
      <c r="T174" s="236">
        <f>S174*H174</f>
        <v>0</v>
      </c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R174" s="237" t="s">
        <v>119</v>
      </c>
      <c r="AT174" s="237" t="s">
        <v>115</v>
      </c>
      <c r="AU174" s="237" t="s">
        <v>120</v>
      </c>
      <c r="AY174" s="16" t="s">
        <v>113</v>
      </c>
      <c r="BE174" s="238">
        <f>IF(N174="základná",J174,0)</f>
        <v>0</v>
      </c>
      <c r="BF174" s="238">
        <f>IF(N174="znížená",J174,0)</f>
        <v>0</v>
      </c>
      <c r="BG174" s="238">
        <f>IF(N174="zákl. prenesená",J174,0)</f>
        <v>0</v>
      </c>
      <c r="BH174" s="238">
        <f>IF(N174="zníž. prenesená",J174,0)</f>
        <v>0</v>
      </c>
      <c r="BI174" s="238">
        <f>IF(N174="nulová",J174,0)</f>
        <v>0</v>
      </c>
      <c r="BJ174" s="16" t="s">
        <v>120</v>
      </c>
      <c r="BK174" s="238">
        <f>ROUND(I174*H174,2)</f>
        <v>0</v>
      </c>
      <c r="BL174" s="16" t="s">
        <v>119</v>
      </c>
      <c r="BM174" s="237" t="s">
        <v>238</v>
      </c>
    </row>
    <row r="175" s="13" customFormat="1">
      <c r="A175" s="13"/>
      <c r="B175" s="239"/>
      <c r="C175" s="240"/>
      <c r="D175" s="241" t="s">
        <v>131</v>
      </c>
      <c r="E175" s="242" t="s">
        <v>1</v>
      </c>
      <c r="F175" s="243" t="s">
        <v>239</v>
      </c>
      <c r="G175" s="240"/>
      <c r="H175" s="244">
        <v>2.6640000000000001</v>
      </c>
      <c r="I175" s="245"/>
      <c r="J175" s="240"/>
      <c r="K175" s="240"/>
      <c r="L175" s="246"/>
      <c r="M175" s="247"/>
      <c r="N175" s="248"/>
      <c r="O175" s="248"/>
      <c r="P175" s="248"/>
      <c r="Q175" s="248"/>
      <c r="R175" s="248"/>
      <c r="S175" s="248"/>
      <c r="T175" s="249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T175" s="250" t="s">
        <v>131</v>
      </c>
      <c r="AU175" s="250" t="s">
        <v>120</v>
      </c>
      <c r="AV175" s="13" t="s">
        <v>120</v>
      </c>
      <c r="AW175" s="13" t="s">
        <v>31</v>
      </c>
      <c r="AX175" s="13" t="s">
        <v>80</v>
      </c>
      <c r="AY175" s="250" t="s">
        <v>113</v>
      </c>
    </row>
    <row r="176" s="2" customFormat="1" ht="21.75" customHeight="1">
      <c r="A176" s="37"/>
      <c r="B176" s="38"/>
      <c r="C176" s="225" t="s">
        <v>240</v>
      </c>
      <c r="D176" s="225" t="s">
        <v>115</v>
      </c>
      <c r="E176" s="226" t="s">
        <v>241</v>
      </c>
      <c r="F176" s="227" t="s">
        <v>242</v>
      </c>
      <c r="G176" s="228" t="s">
        <v>168</v>
      </c>
      <c r="H176" s="229">
        <v>1.3919999999999999</v>
      </c>
      <c r="I176" s="230"/>
      <c r="J176" s="231">
        <f>ROUND(I176*H176,2)</f>
        <v>0</v>
      </c>
      <c r="K176" s="232"/>
      <c r="L176" s="43"/>
      <c r="M176" s="233" t="s">
        <v>1</v>
      </c>
      <c r="N176" s="234" t="s">
        <v>41</v>
      </c>
      <c r="O176" s="96"/>
      <c r="P176" s="235">
        <f>O176*H176</f>
        <v>0</v>
      </c>
      <c r="Q176" s="235">
        <v>0</v>
      </c>
      <c r="R176" s="235">
        <f>Q176*H176</f>
        <v>0</v>
      </c>
      <c r="S176" s="235">
        <v>0</v>
      </c>
      <c r="T176" s="23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7" t="s">
        <v>119</v>
      </c>
      <c r="AT176" s="237" t="s">
        <v>115</v>
      </c>
      <c r="AU176" s="237" t="s">
        <v>120</v>
      </c>
      <c r="AY176" s="16" t="s">
        <v>113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6" t="s">
        <v>120</v>
      </c>
      <c r="BK176" s="238">
        <f>ROUND(I176*H176,2)</f>
        <v>0</v>
      </c>
      <c r="BL176" s="16" t="s">
        <v>119</v>
      </c>
      <c r="BM176" s="237" t="s">
        <v>243</v>
      </c>
    </row>
    <row r="177" s="2" customFormat="1" ht="24.15" customHeight="1">
      <c r="A177" s="37"/>
      <c r="B177" s="38"/>
      <c r="C177" s="225" t="s">
        <v>244</v>
      </c>
      <c r="D177" s="225" t="s">
        <v>115</v>
      </c>
      <c r="E177" s="226" t="s">
        <v>245</v>
      </c>
      <c r="F177" s="227" t="s">
        <v>246</v>
      </c>
      <c r="G177" s="228" t="s">
        <v>168</v>
      </c>
      <c r="H177" s="229">
        <v>19.488</v>
      </c>
      <c r="I177" s="230"/>
      <c r="J177" s="231">
        <f>ROUND(I177*H177,2)</f>
        <v>0</v>
      </c>
      <c r="K177" s="232"/>
      <c r="L177" s="43"/>
      <c r="M177" s="233" t="s">
        <v>1</v>
      </c>
      <c r="N177" s="234" t="s">
        <v>41</v>
      </c>
      <c r="O177" s="96"/>
      <c r="P177" s="235">
        <f>O177*H177</f>
        <v>0</v>
      </c>
      <c r="Q177" s="235">
        <v>0</v>
      </c>
      <c r="R177" s="235">
        <f>Q177*H177</f>
        <v>0</v>
      </c>
      <c r="S177" s="235">
        <v>0</v>
      </c>
      <c r="T177" s="236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37" t="s">
        <v>119</v>
      </c>
      <c r="AT177" s="237" t="s">
        <v>115</v>
      </c>
      <c r="AU177" s="237" t="s">
        <v>120</v>
      </c>
      <c r="AY177" s="16" t="s">
        <v>113</v>
      </c>
      <c r="BE177" s="238">
        <f>IF(N177="základná",J177,0)</f>
        <v>0</v>
      </c>
      <c r="BF177" s="238">
        <f>IF(N177="znížená",J177,0)</f>
        <v>0</v>
      </c>
      <c r="BG177" s="238">
        <f>IF(N177="zákl. prenesená",J177,0)</f>
        <v>0</v>
      </c>
      <c r="BH177" s="238">
        <f>IF(N177="zníž. prenesená",J177,0)</f>
        <v>0</v>
      </c>
      <c r="BI177" s="238">
        <f>IF(N177="nulová",J177,0)</f>
        <v>0</v>
      </c>
      <c r="BJ177" s="16" t="s">
        <v>120</v>
      </c>
      <c r="BK177" s="238">
        <f>ROUND(I177*H177,2)</f>
        <v>0</v>
      </c>
      <c r="BL177" s="16" t="s">
        <v>119</v>
      </c>
      <c r="BM177" s="237" t="s">
        <v>247</v>
      </c>
    </row>
    <row r="178" s="13" customFormat="1">
      <c r="A178" s="13"/>
      <c r="B178" s="239"/>
      <c r="C178" s="240"/>
      <c r="D178" s="241" t="s">
        <v>131</v>
      </c>
      <c r="E178" s="242" t="s">
        <v>1</v>
      </c>
      <c r="F178" s="243" t="s">
        <v>248</v>
      </c>
      <c r="G178" s="240"/>
      <c r="H178" s="244">
        <v>19.488</v>
      </c>
      <c r="I178" s="245"/>
      <c r="J178" s="240"/>
      <c r="K178" s="240"/>
      <c r="L178" s="246"/>
      <c r="M178" s="247"/>
      <c r="N178" s="248"/>
      <c r="O178" s="248"/>
      <c r="P178" s="248"/>
      <c r="Q178" s="248"/>
      <c r="R178" s="248"/>
      <c r="S178" s="248"/>
      <c r="T178" s="249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0" t="s">
        <v>131</v>
      </c>
      <c r="AU178" s="250" t="s">
        <v>120</v>
      </c>
      <c r="AV178" s="13" t="s">
        <v>120</v>
      </c>
      <c r="AW178" s="13" t="s">
        <v>31</v>
      </c>
      <c r="AX178" s="13" t="s">
        <v>80</v>
      </c>
      <c r="AY178" s="250" t="s">
        <v>113</v>
      </c>
    </row>
    <row r="179" s="2" customFormat="1" ht="24.15" customHeight="1">
      <c r="A179" s="37"/>
      <c r="B179" s="38"/>
      <c r="C179" s="225" t="s">
        <v>249</v>
      </c>
      <c r="D179" s="225" t="s">
        <v>115</v>
      </c>
      <c r="E179" s="226" t="s">
        <v>250</v>
      </c>
      <c r="F179" s="227" t="s">
        <v>251</v>
      </c>
      <c r="G179" s="228" t="s">
        <v>168</v>
      </c>
      <c r="H179" s="229">
        <v>1.3919999999999999</v>
      </c>
      <c r="I179" s="230"/>
      <c r="J179" s="231">
        <f>ROUND(I179*H179,2)</f>
        <v>0</v>
      </c>
      <c r="K179" s="232"/>
      <c r="L179" s="43"/>
      <c r="M179" s="233" t="s">
        <v>1</v>
      </c>
      <c r="N179" s="234" t="s">
        <v>41</v>
      </c>
      <c r="O179" s="96"/>
      <c r="P179" s="235">
        <f>O179*H179</f>
        <v>0</v>
      </c>
      <c r="Q179" s="235">
        <v>0</v>
      </c>
      <c r="R179" s="235">
        <f>Q179*H179</f>
        <v>0</v>
      </c>
      <c r="S179" s="235">
        <v>0</v>
      </c>
      <c r="T179" s="236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237" t="s">
        <v>119</v>
      </c>
      <c r="AT179" s="237" t="s">
        <v>115</v>
      </c>
      <c r="AU179" s="237" t="s">
        <v>120</v>
      </c>
      <c r="AY179" s="16" t="s">
        <v>113</v>
      </c>
      <c r="BE179" s="238">
        <f>IF(N179="základná",J179,0)</f>
        <v>0</v>
      </c>
      <c r="BF179" s="238">
        <f>IF(N179="znížená",J179,0)</f>
        <v>0</v>
      </c>
      <c r="BG179" s="238">
        <f>IF(N179="zákl. prenesená",J179,0)</f>
        <v>0</v>
      </c>
      <c r="BH179" s="238">
        <f>IF(N179="zníž. prenesená",J179,0)</f>
        <v>0</v>
      </c>
      <c r="BI179" s="238">
        <f>IF(N179="nulová",J179,0)</f>
        <v>0</v>
      </c>
      <c r="BJ179" s="16" t="s">
        <v>120</v>
      </c>
      <c r="BK179" s="238">
        <f>ROUND(I179*H179,2)</f>
        <v>0</v>
      </c>
      <c r="BL179" s="16" t="s">
        <v>119</v>
      </c>
      <c r="BM179" s="237" t="s">
        <v>252</v>
      </c>
    </row>
    <row r="180" s="2" customFormat="1" ht="24.15" customHeight="1">
      <c r="A180" s="37"/>
      <c r="B180" s="38"/>
      <c r="C180" s="225" t="s">
        <v>253</v>
      </c>
      <c r="D180" s="225" t="s">
        <v>115</v>
      </c>
      <c r="E180" s="226" t="s">
        <v>254</v>
      </c>
      <c r="F180" s="227" t="s">
        <v>255</v>
      </c>
      <c r="G180" s="228" t="s">
        <v>168</v>
      </c>
      <c r="H180" s="229">
        <v>1.3919999999999999</v>
      </c>
      <c r="I180" s="230"/>
      <c r="J180" s="231">
        <f>ROUND(I180*H180,2)</f>
        <v>0</v>
      </c>
      <c r="K180" s="232"/>
      <c r="L180" s="43"/>
      <c r="M180" s="233" t="s">
        <v>1</v>
      </c>
      <c r="N180" s="234" t="s">
        <v>41</v>
      </c>
      <c r="O180" s="96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7" t="s">
        <v>119</v>
      </c>
      <c r="AT180" s="237" t="s">
        <v>115</v>
      </c>
      <c r="AU180" s="237" t="s">
        <v>120</v>
      </c>
      <c r="AY180" s="16" t="s">
        <v>113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6" t="s">
        <v>120</v>
      </c>
      <c r="BK180" s="238">
        <f>ROUND(I180*H180,2)</f>
        <v>0</v>
      </c>
      <c r="BL180" s="16" t="s">
        <v>119</v>
      </c>
      <c r="BM180" s="237" t="s">
        <v>256</v>
      </c>
    </row>
    <row r="181" s="2" customFormat="1" ht="24.15" customHeight="1">
      <c r="A181" s="37"/>
      <c r="B181" s="38"/>
      <c r="C181" s="225" t="s">
        <v>257</v>
      </c>
      <c r="D181" s="225" t="s">
        <v>115</v>
      </c>
      <c r="E181" s="226" t="s">
        <v>258</v>
      </c>
      <c r="F181" s="227" t="s">
        <v>259</v>
      </c>
      <c r="G181" s="228" t="s">
        <v>168</v>
      </c>
      <c r="H181" s="229">
        <v>1.3919999999999999</v>
      </c>
      <c r="I181" s="230"/>
      <c r="J181" s="231">
        <f>ROUND(I181*H181,2)</f>
        <v>0</v>
      </c>
      <c r="K181" s="232"/>
      <c r="L181" s="43"/>
      <c r="M181" s="233" t="s">
        <v>1</v>
      </c>
      <c r="N181" s="234" t="s">
        <v>41</v>
      </c>
      <c r="O181" s="96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7" t="s">
        <v>119</v>
      </c>
      <c r="AT181" s="237" t="s">
        <v>115</v>
      </c>
      <c r="AU181" s="237" t="s">
        <v>120</v>
      </c>
      <c r="AY181" s="16" t="s">
        <v>113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6" t="s">
        <v>120</v>
      </c>
      <c r="BK181" s="238">
        <f>ROUND(I181*H181,2)</f>
        <v>0</v>
      </c>
      <c r="BL181" s="16" t="s">
        <v>119</v>
      </c>
      <c r="BM181" s="237" t="s">
        <v>260</v>
      </c>
    </row>
    <row r="182" s="12" customFormat="1" ht="22.8" customHeight="1">
      <c r="A182" s="12"/>
      <c r="B182" s="209"/>
      <c r="C182" s="210"/>
      <c r="D182" s="211" t="s">
        <v>74</v>
      </c>
      <c r="E182" s="223" t="s">
        <v>261</v>
      </c>
      <c r="F182" s="223" t="s">
        <v>262</v>
      </c>
      <c r="G182" s="210"/>
      <c r="H182" s="210"/>
      <c r="I182" s="213"/>
      <c r="J182" s="224">
        <f>BK182</f>
        <v>0</v>
      </c>
      <c r="K182" s="210"/>
      <c r="L182" s="215"/>
      <c r="M182" s="216"/>
      <c r="N182" s="217"/>
      <c r="O182" s="217"/>
      <c r="P182" s="218">
        <f>P183</f>
        <v>0</v>
      </c>
      <c r="Q182" s="217"/>
      <c r="R182" s="218">
        <f>R183</f>
        <v>0</v>
      </c>
      <c r="S182" s="217"/>
      <c r="T182" s="219">
        <f>T183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20" t="s">
        <v>80</v>
      </c>
      <c r="AT182" s="221" t="s">
        <v>74</v>
      </c>
      <c r="AU182" s="221" t="s">
        <v>80</v>
      </c>
      <c r="AY182" s="220" t="s">
        <v>113</v>
      </c>
      <c r="BK182" s="222">
        <f>BK183</f>
        <v>0</v>
      </c>
    </row>
    <row r="183" s="2" customFormat="1" ht="33" customHeight="1">
      <c r="A183" s="37"/>
      <c r="B183" s="38"/>
      <c r="C183" s="225" t="s">
        <v>263</v>
      </c>
      <c r="D183" s="225" t="s">
        <v>115</v>
      </c>
      <c r="E183" s="226" t="s">
        <v>264</v>
      </c>
      <c r="F183" s="227" t="s">
        <v>265</v>
      </c>
      <c r="G183" s="228" t="s">
        <v>168</v>
      </c>
      <c r="H183" s="229">
        <v>45.582999999999998</v>
      </c>
      <c r="I183" s="230"/>
      <c r="J183" s="231">
        <f>ROUND(I183*H183,2)</f>
        <v>0</v>
      </c>
      <c r="K183" s="232"/>
      <c r="L183" s="43"/>
      <c r="M183" s="233" t="s">
        <v>1</v>
      </c>
      <c r="N183" s="234" t="s">
        <v>41</v>
      </c>
      <c r="O183" s="96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7" t="s">
        <v>119</v>
      </c>
      <c r="AT183" s="237" t="s">
        <v>115</v>
      </c>
      <c r="AU183" s="237" t="s">
        <v>120</v>
      </c>
      <c r="AY183" s="16" t="s">
        <v>113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6" t="s">
        <v>120</v>
      </c>
      <c r="BK183" s="238">
        <f>ROUND(I183*H183,2)</f>
        <v>0</v>
      </c>
      <c r="BL183" s="16" t="s">
        <v>119</v>
      </c>
      <c r="BM183" s="237" t="s">
        <v>266</v>
      </c>
    </row>
    <row r="184" s="12" customFormat="1" ht="25.92" customHeight="1">
      <c r="A184" s="12"/>
      <c r="B184" s="209"/>
      <c r="C184" s="210"/>
      <c r="D184" s="211" t="s">
        <v>74</v>
      </c>
      <c r="E184" s="212" t="s">
        <v>176</v>
      </c>
      <c r="F184" s="212" t="s">
        <v>267</v>
      </c>
      <c r="G184" s="210"/>
      <c r="H184" s="210"/>
      <c r="I184" s="213"/>
      <c r="J184" s="214">
        <f>BK184</f>
        <v>0</v>
      </c>
      <c r="K184" s="210"/>
      <c r="L184" s="215"/>
      <c r="M184" s="216"/>
      <c r="N184" s="217"/>
      <c r="O184" s="217"/>
      <c r="P184" s="218">
        <f>P185</f>
        <v>0</v>
      </c>
      <c r="Q184" s="217"/>
      <c r="R184" s="218">
        <f>R185</f>
        <v>0</v>
      </c>
      <c r="S184" s="217"/>
      <c r="T184" s="219">
        <f>T185</f>
        <v>0</v>
      </c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R184" s="220" t="s">
        <v>126</v>
      </c>
      <c r="AT184" s="221" t="s">
        <v>74</v>
      </c>
      <c r="AU184" s="221" t="s">
        <v>75</v>
      </c>
      <c r="AY184" s="220" t="s">
        <v>113</v>
      </c>
      <c r="BK184" s="222">
        <f>BK185</f>
        <v>0</v>
      </c>
    </row>
    <row r="185" s="12" customFormat="1" ht="22.8" customHeight="1">
      <c r="A185" s="12"/>
      <c r="B185" s="209"/>
      <c r="C185" s="210"/>
      <c r="D185" s="211" t="s">
        <v>74</v>
      </c>
      <c r="E185" s="223" t="s">
        <v>268</v>
      </c>
      <c r="F185" s="223" t="s">
        <v>269</v>
      </c>
      <c r="G185" s="210"/>
      <c r="H185" s="210"/>
      <c r="I185" s="213"/>
      <c r="J185" s="224">
        <f>BK185</f>
        <v>0</v>
      </c>
      <c r="K185" s="210"/>
      <c r="L185" s="215"/>
      <c r="M185" s="216"/>
      <c r="N185" s="217"/>
      <c r="O185" s="217"/>
      <c r="P185" s="218">
        <f>P186</f>
        <v>0</v>
      </c>
      <c r="Q185" s="217"/>
      <c r="R185" s="218">
        <f>R186</f>
        <v>0</v>
      </c>
      <c r="S185" s="217"/>
      <c r="T185" s="219">
        <f>T186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220" t="s">
        <v>126</v>
      </c>
      <c r="AT185" s="221" t="s">
        <v>74</v>
      </c>
      <c r="AU185" s="221" t="s">
        <v>80</v>
      </c>
      <c r="AY185" s="220" t="s">
        <v>113</v>
      </c>
      <c r="BK185" s="222">
        <f>BK186</f>
        <v>0</v>
      </c>
    </row>
    <row r="186" s="2" customFormat="1" ht="24.15" customHeight="1">
      <c r="A186" s="37"/>
      <c r="B186" s="38"/>
      <c r="C186" s="225" t="s">
        <v>270</v>
      </c>
      <c r="D186" s="225" t="s">
        <v>115</v>
      </c>
      <c r="E186" s="226" t="s">
        <v>271</v>
      </c>
      <c r="F186" s="227" t="s">
        <v>272</v>
      </c>
      <c r="G186" s="228" t="s">
        <v>273</v>
      </c>
      <c r="H186" s="229">
        <v>3</v>
      </c>
      <c r="I186" s="230"/>
      <c r="J186" s="231">
        <f>ROUND(I186*H186,2)</f>
        <v>0</v>
      </c>
      <c r="K186" s="232"/>
      <c r="L186" s="43"/>
      <c r="M186" s="233" t="s">
        <v>1</v>
      </c>
      <c r="N186" s="234" t="s">
        <v>41</v>
      </c>
      <c r="O186" s="96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7" t="s">
        <v>274</v>
      </c>
      <c r="AT186" s="237" t="s">
        <v>115</v>
      </c>
      <c r="AU186" s="237" t="s">
        <v>120</v>
      </c>
      <c r="AY186" s="16" t="s">
        <v>113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6" t="s">
        <v>120</v>
      </c>
      <c r="BK186" s="238">
        <f>ROUND(I186*H186,2)</f>
        <v>0</v>
      </c>
      <c r="BL186" s="16" t="s">
        <v>274</v>
      </c>
      <c r="BM186" s="237" t="s">
        <v>275</v>
      </c>
    </row>
    <row r="187" s="12" customFormat="1" ht="25.92" customHeight="1">
      <c r="A187" s="12"/>
      <c r="B187" s="209"/>
      <c r="C187" s="210"/>
      <c r="D187" s="211" t="s">
        <v>74</v>
      </c>
      <c r="E187" s="212" t="s">
        <v>276</v>
      </c>
      <c r="F187" s="212" t="s">
        <v>277</v>
      </c>
      <c r="G187" s="210"/>
      <c r="H187" s="210"/>
      <c r="I187" s="213"/>
      <c r="J187" s="214">
        <f>BK187</f>
        <v>0</v>
      </c>
      <c r="K187" s="210"/>
      <c r="L187" s="215"/>
      <c r="M187" s="216"/>
      <c r="N187" s="217"/>
      <c r="O187" s="217"/>
      <c r="P187" s="218">
        <f>SUM(P188:P195)</f>
        <v>0</v>
      </c>
      <c r="Q187" s="217"/>
      <c r="R187" s="218">
        <f>SUM(R188:R195)</f>
        <v>0</v>
      </c>
      <c r="S187" s="217"/>
      <c r="T187" s="219">
        <f>SUM(T188:T195)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0" t="s">
        <v>137</v>
      </c>
      <c r="AT187" s="221" t="s">
        <v>74</v>
      </c>
      <c r="AU187" s="221" t="s">
        <v>75</v>
      </c>
      <c r="AY187" s="220" t="s">
        <v>113</v>
      </c>
      <c r="BK187" s="222">
        <f>SUM(BK188:BK195)</f>
        <v>0</v>
      </c>
    </row>
    <row r="188" s="2" customFormat="1" ht="33" customHeight="1">
      <c r="A188" s="37"/>
      <c r="B188" s="38"/>
      <c r="C188" s="225" t="s">
        <v>278</v>
      </c>
      <c r="D188" s="225" t="s">
        <v>115</v>
      </c>
      <c r="E188" s="226" t="s">
        <v>279</v>
      </c>
      <c r="F188" s="227" t="s">
        <v>280</v>
      </c>
      <c r="G188" s="228" t="s">
        <v>281</v>
      </c>
      <c r="H188" s="229">
        <v>1</v>
      </c>
      <c r="I188" s="230"/>
      <c r="J188" s="231">
        <f>ROUND(I188*H188,2)</f>
        <v>0</v>
      </c>
      <c r="K188" s="232"/>
      <c r="L188" s="43"/>
      <c r="M188" s="233" t="s">
        <v>1</v>
      </c>
      <c r="N188" s="234" t="s">
        <v>41</v>
      </c>
      <c r="O188" s="96"/>
      <c r="P188" s="235">
        <f>O188*H188</f>
        <v>0</v>
      </c>
      <c r="Q188" s="235">
        <v>0</v>
      </c>
      <c r="R188" s="235">
        <f>Q188*H188</f>
        <v>0</v>
      </c>
      <c r="S188" s="235">
        <v>0</v>
      </c>
      <c r="T188" s="236">
        <f>S188*H188</f>
        <v>0</v>
      </c>
      <c r="U188" s="37"/>
      <c r="V188" s="37"/>
      <c r="W188" s="37"/>
      <c r="X188" s="37"/>
      <c r="Y188" s="37"/>
      <c r="Z188" s="37"/>
      <c r="AA188" s="37"/>
      <c r="AB188" s="37"/>
      <c r="AC188" s="37"/>
      <c r="AD188" s="37"/>
      <c r="AE188" s="37"/>
      <c r="AR188" s="237" t="s">
        <v>282</v>
      </c>
      <c r="AT188" s="237" t="s">
        <v>115</v>
      </c>
      <c r="AU188" s="237" t="s">
        <v>80</v>
      </c>
      <c r="AY188" s="16" t="s">
        <v>113</v>
      </c>
      <c r="BE188" s="238">
        <f>IF(N188="základná",J188,0)</f>
        <v>0</v>
      </c>
      <c r="BF188" s="238">
        <f>IF(N188="znížená",J188,0)</f>
        <v>0</v>
      </c>
      <c r="BG188" s="238">
        <f>IF(N188="zákl. prenesená",J188,0)</f>
        <v>0</v>
      </c>
      <c r="BH188" s="238">
        <f>IF(N188="zníž. prenesená",J188,0)</f>
        <v>0</v>
      </c>
      <c r="BI188" s="238">
        <f>IF(N188="nulová",J188,0)</f>
        <v>0</v>
      </c>
      <c r="BJ188" s="16" t="s">
        <v>120</v>
      </c>
      <c r="BK188" s="238">
        <f>ROUND(I188*H188,2)</f>
        <v>0</v>
      </c>
      <c r="BL188" s="16" t="s">
        <v>282</v>
      </c>
      <c r="BM188" s="237" t="s">
        <v>283</v>
      </c>
    </row>
    <row r="189" s="2" customFormat="1" ht="24.15" customHeight="1">
      <c r="A189" s="37"/>
      <c r="B189" s="38"/>
      <c r="C189" s="225" t="s">
        <v>284</v>
      </c>
      <c r="D189" s="225" t="s">
        <v>115</v>
      </c>
      <c r="E189" s="226" t="s">
        <v>285</v>
      </c>
      <c r="F189" s="227" t="s">
        <v>286</v>
      </c>
      <c r="G189" s="228" t="s">
        <v>281</v>
      </c>
      <c r="H189" s="229">
        <v>1</v>
      </c>
      <c r="I189" s="230"/>
      <c r="J189" s="231">
        <f>ROUND(I189*H189,2)</f>
        <v>0</v>
      </c>
      <c r="K189" s="232"/>
      <c r="L189" s="43"/>
      <c r="M189" s="233" t="s">
        <v>1</v>
      </c>
      <c r="N189" s="234" t="s">
        <v>41</v>
      </c>
      <c r="O189" s="96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7" t="s">
        <v>282</v>
      </c>
      <c r="AT189" s="237" t="s">
        <v>115</v>
      </c>
      <c r="AU189" s="237" t="s">
        <v>80</v>
      </c>
      <c r="AY189" s="16" t="s">
        <v>113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6" t="s">
        <v>120</v>
      </c>
      <c r="BK189" s="238">
        <f>ROUND(I189*H189,2)</f>
        <v>0</v>
      </c>
      <c r="BL189" s="16" t="s">
        <v>282</v>
      </c>
      <c r="BM189" s="237" t="s">
        <v>287</v>
      </c>
    </row>
    <row r="190" s="2" customFormat="1" ht="44.25" customHeight="1">
      <c r="A190" s="37"/>
      <c r="B190" s="38"/>
      <c r="C190" s="225" t="s">
        <v>288</v>
      </c>
      <c r="D190" s="225" t="s">
        <v>115</v>
      </c>
      <c r="E190" s="226" t="s">
        <v>289</v>
      </c>
      <c r="F190" s="227" t="s">
        <v>290</v>
      </c>
      <c r="G190" s="228" t="s">
        <v>281</v>
      </c>
      <c r="H190" s="229">
        <v>1</v>
      </c>
      <c r="I190" s="230"/>
      <c r="J190" s="231">
        <f>ROUND(I190*H190,2)</f>
        <v>0</v>
      </c>
      <c r="K190" s="232"/>
      <c r="L190" s="43"/>
      <c r="M190" s="233" t="s">
        <v>1</v>
      </c>
      <c r="N190" s="234" t="s">
        <v>41</v>
      </c>
      <c r="O190" s="96"/>
      <c r="P190" s="235">
        <f>O190*H190</f>
        <v>0</v>
      </c>
      <c r="Q190" s="235">
        <v>0</v>
      </c>
      <c r="R190" s="235">
        <f>Q190*H190</f>
        <v>0</v>
      </c>
      <c r="S190" s="235">
        <v>0</v>
      </c>
      <c r="T190" s="236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237" t="s">
        <v>282</v>
      </c>
      <c r="AT190" s="237" t="s">
        <v>115</v>
      </c>
      <c r="AU190" s="237" t="s">
        <v>80</v>
      </c>
      <c r="AY190" s="16" t="s">
        <v>113</v>
      </c>
      <c r="BE190" s="238">
        <f>IF(N190="základná",J190,0)</f>
        <v>0</v>
      </c>
      <c r="BF190" s="238">
        <f>IF(N190="znížená",J190,0)</f>
        <v>0</v>
      </c>
      <c r="BG190" s="238">
        <f>IF(N190="zákl. prenesená",J190,0)</f>
        <v>0</v>
      </c>
      <c r="BH190" s="238">
        <f>IF(N190="zníž. prenesená",J190,0)</f>
        <v>0</v>
      </c>
      <c r="BI190" s="238">
        <f>IF(N190="nulová",J190,0)</f>
        <v>0</v>
      </c>
      <c r="BJ190" s="16" t="s">
        <v>120</v>
      </c>
      <c r="BK190" s="238">
        <f>ROUND(I190*H190,2)</f>
        <v>0</v>
      </c>
      <c r="BL190" s="16" t="s">
        <v>282</v>
      </c>
      <c r="BM190" s="237" t="s">
        <v>291</v>
      </c>
    </row>
    <row r="191" s="2" customFormat="1" ht="24.15" customHeight="1">
      <c r="A191" s="37"/>
      <c r="B191" s="38"/>
      <c r="C191" s="225" t="s">
        <v>292</v>
      </c>
      <c r="D191" s="225" t="s">
        <v>115</v>
      </c>
      <c r="E191" s="226" t="s">
        <v>293</v>
      </c>
      <c r="F191" s="227" t="s">
        <v>294</v>
      </c>
      <c r="G191" s="228" t="s">
        <v>281</v>
      </c>
      <c r="H191" s="229">
        <v>1</v>
      </c>
      <c r="I191" s="230"/>
      <c r="J191" s="231">
        <f>ROUND(I191*H191,2)</f>
        <v>0</v>
      </c>
      <c r="K191" s="232"/>
      <c r="L191" s="43"/>
      <c r="M191" s="233" t="s">
        <v>1</v>
      </c>
      <c r="N191" s="234" t="s">
        <v>41</v>
      </c>
      <c r="O191" s="96"/>
      <c r="P191" s="235">
        <f>O191*H191</f>
        <v>0</v>
      </c>
      <c r="Q191" s="235">
        <v>0</v>
      </c>
      <c r="R191" s="235">
        <f>Q191*H191</f>
        <v>0</v>
      </c>
      <c r="S191" s="235">
        <v>0</v>
      </c>
      <c r="T191" s="236">
        <f>S191*H191</f>
        <v>0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37" t="s">
        <v>282</v>
      </c>
      <c r="AT191" s="237" t="s">
        <v>115</v>
      </c>
      <c r="AU191" s="237" t="s">
        <v>80</v>
      </c>
      <c r="AY191" s="16" t="s">
        <v>113</v>
      </c>
      <c r="BE191" s="238">
        <f>IF(N191="základná",J191,0)</f>
        <v>0</v>
      </c>
      <c r="BF191" s="238">
        <f>IF(N191="znížená",J191,0)</f>
        <v>0</v>
      </c>
      <c r="BG191" s="238">
        <f>IF(N191="zákl. prenesená",J191,0)</f>
        <v>0</v>
      </c>
      <c r="BH191" s="238">
        <f>IF(N191="zníž. prenesená",J191,0)</f>
        <v>0</v>
      </c>
      <c r="BI191" s="238">
        <f>IF(N191="nulová",J191,0)</f>
        <v>0</v>
      </c>
      <c r="BJ191" s="16" t="s">
        <v>120</v>
      </c>
      <c r="BK191" s="238">
        <f>ROUND(I191*H191,2)</f>
        <v>0</v>
      </c>
      <c r="BL191" s="16" t="s">
        <v>282</v>
      </c>
      <c r="BM191" s="237" t="s">
        <v>295</v>
      </c>
    </row>
    <row r="192" s="2" customFormat="1" ht="24.15" customHeight="1">
      <c r="A192" s="37"/>
      <c r="B192" s="38"/>
      <c r="C192" s="225" t="s">
        <v>296</v>
      </c>
      <c r="D192" s="225" t="s">
        <v>115</v>
      </c>
      <c r="E192" s="226" t="s">
        <v>297</v>
      </c>
      <c r="F192" s="227" t="s">
        <v>298</v>
      </c>
      <c r="G192" s="228" t="s">
        <v>281</v>
      </c>
      <c r="H192" s="229">
        <v>1</v>
      </c>
      <c r="I192" s="230"/>
      <c r="J192" s="231">
        <f>ROUND(I192*H192,2)</f>
        <v>0</v>
      </c>
      <c r="K192" s="232"/>
      <c r="L192" s="43"/>
      <c r="M192" s="233" t="s">
        <v>1</v>
      </c>
      <c r="N192" s="234" t="s">
        <v>41</v>
      </c>
      <c r="O192" s="96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7" t="s">
        <v>282</v>
      </c>
      <c r="AT192" s="237" t="s">
        <v>115</v>
      </c>
      <c r="AU192" s="237" t="s">
        <v>80</v>
      </c>
      <c r="AY192" s="16" t="s">
        <v>113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6" t="s">
        <v>120</v>
      </c>
      <c r="BK192" s="238">
        <f>ROUND(I192*H192,2)</f>
        <v>0</v>
      </c>
      <c r="BL192" s="16" t="s">
        <v>282</v>
      </c>
      <c r="BM192" s="237" t="s">
        <v>299</v>
      </c>
    </row>
    <row r="193" s="2" customFormat="1" ht="16.5" customHeight="1">
      <c r="A193" s="37"/>
      <c r="B193" s="38"/>
      <c r="C193" s="225" t="s">
        <v>300</v>
      </c>
      <c r="D193" s="225" t="s">
        <v>115</v>
      </c>
      <c r="E193" s="226" t="s">
        <v>301</v>
      </c>
      <c r="F193" s="227" t="s">
        <v>302</v>
      </c>
      <c r="G193" s="228" t="s">
        <v>303</v>
      </c>
      <c r="H193" s="229">
        <v>20</v>
      </c>
      <c r="I193" s="230"/>
      <c r="J193" s="231">
        <f>ROUND(I193*H193,2)</f>
        <v>0</v>
      </c>
      <c r="K193" s="232"/>
      <c r="L193" s="43"/>
      <c r="M193" s="233" t="s">
        <v>1</v>
      </c>
      <c r="N193" s="234" t="s">
        <v>41</v>
      </c>
      <c r="O193" s="96"/>
      <c r="P193" s="235">
        <f>O193*H193</f>
        <v>0</v>
      </c>
      <c r="Q193" s="235">
        <v>0</v>
      </c>
      <c r="R193" s="235">
        <f>Q193*H193</f>
        <v>0</v>
      </c>
      <c r="S193" s="235">
        <v>0</v>
      </c>
      <c r="T193" s="23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7" t="s">
        <v>282</v>
      </c>
      <c r="AT193" s="237" t="s">
        <v>115</v>
      </c>
      <c r="AU193" s="237" t="s">
        <v>80</v>
      </c>
      <c r="AY193" s="16" t="s">
        <v>113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6" t="s">
        <v>120</v>
      </c>
      <c r="BK193" s="238">
        <f>ROUND(I193*H193,2)</f>
        <v>0</v>
      </c>
      <c r="BL193" s="16" t="s">
        <v>282</v>
      </c>
      <c r="BM193" s="237" t="s">
        <v>304</v>
      </c>
    </row>
    <row r="194" s="2" customFormat="1" ht="21.75" customHeight="1">
      <c r="A194" s="37"/>
      <c r="B194" s="38"/>
      <c r="C194" s="225" t="s">
        <v>305</v>
      </c>
      <c r="D194" s="225" t="s">
        <v>115</v>
      </c>
      <c r="E194" s="226" t="s">
        <v>306</v>
      </c>
      <c r="F194" s="227" t="s">
        <v>307</v>
      </c>
      <c r="G194" s="228" t="s">
        <v>281</v>
      </c>
      <c r="H194" s="229">
        <v>1</v>
      </c>
      <c r="I194" s="230"/>
      <c r="J194" s="231">
        <f>ROUND(I194*H194,2)</f>
        <v>0</v>
      </c>
      <c r="K194" s="232"/>
      <c r="L194" s="43"/>
      <c r="M194" s="233" t="s">
        <v>1</v>
      </c>
      <c r="N194" s="234" t="s">
        <v>41</v>
      </c>
      <c r="O194" s="96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7" t="s">
        <v>282</v>
      </c>
      <c r="AT194" s="237" t="s">
        <v>115</v>
      </c>
      <c r="AU194" s="237" t="s">
        <v>80</v>
      </c>
      <c r="AY194" s="16" t="s">
        <v>113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6" t="s">
        <v>120</v>
      </c>
      <c r="BK194" s="238">
        <f>ROUND(I194*H194,2)</f>
        <v>0</v>
      </c>
      <c r="BL194" s="16" t="s">
        <v>282</v>
      </c>
      <c r="BM194" s="237" t="s">
        <v>308</v>
      </c>
    </row>
    <row r="195" s="2" customFormat="1" ht="21.75" customHeight="1">
      <c r="A195" s="37"/>
      <c r="B195" s="38"/>
      <c r="C195" s="225" t="s">
        <v>309</v>
      </c>
      <c r="D195" s="225" t="s">
        <v>115</v>
      </c>
      <c r="E195" s="226" t="s">
        <v>310</v>
      </c>
      <c r="F195" s="227" t="s">
        <v>311</v>
      </c>
      <c r="G195" s="228" t="s">
        <v>303</v>
      </c>
      <c r="H195" s="229">
        <v>8</v>
      </c>
      <c r="I195" s="230"/>
      <c r="J195" s="231">
        <f>ROUND(I195*H195,2)</f>
        <v>0</v>
      </c>
      <c r="K195" s="232"/>
      <c r="L195" s="43"/>
      <c r="M195" s="273" t="s">
        <v>1</v>
      </c>
      <c r="N195" s="274" t="s">
        <v>41</v>
      </c>
      <c r="O195" s="275"/>
      <c r="P195" s="276">
        <f>O195*H195</f>
        <v>0</v>
      </c>
      <c r="Q195" s="276">
        <v>0</v>
      </c>
      <c r="R195" s="276">
        <f>Q195*H195</f>
        <v>0</v>
      </c>
      <c r="S195" s="276">
        <v>0</v>
      </c>
      <c r="T195" s="277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7" t="s">
        <v>282</v>
      </c>
      <c r="AT195" s="237" t="s">
        <v>115</v>
      </c>
      <c r="AU195" s="237" t="s">
        <v>80</v>
      </c>
      <c r="AY195" s="16" t="s">
        <v>113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6" t="s">
        <v>120</v>
      </c>
      <c r="BK195" s="238">
        <f>ROUND(I195*H195,2)</f>
        <v>0</v>
      </c>
      <c r="BL195" s="16" t="s">
        <v>282</v>
      </c>
      <c r="BM195" s="237" t="s">
        <v>312</v>
      </c>
    </row>
    <row r="196" s="2" customFormat="1" ht="6.96" customHeight="1">
      <c r="A196" s="37"/>
      <c r="B196" s="71"/>
      <c r="C196" s="72"/>
      <c r="D196" s="72"/>
      <c r="E196" s="72"/>
      <c r="F196" s="72"/>
      <c r="G196" s="72"/>
      <c r="H196" s="72"/>
      <c r="I196" s="72"/>
      <c r="J196" s="72"/>
      <c r="K196" s="72"/>
      <c r="L196" s="43"/>
      <c r="M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</row>
  </sheetData>
  <sheetProtection sheet="1" autoFilter="0" formatColumns="0" formatRows="0" objects="1" scenarios="1" spinCount="100000" saltValue="tgSOhtUOsTe/aMRlZGTUYRBE8eGSO/D+7JAj45TSe5RIM3LXIc0t/n9HPvyOrpXHw930uvHWkluSkq9DwLgbAQ==" hashValue="Rx2cmT+UKfHSMbpCLbuND9talThi7zFPlL3+Zz1Oa15cIW6B0270wl8g509dP5TkZv9jw2Ir7uw1KhT7OWz3QQ==" algorithmName="SHA-512" password="CC35"/>
  <autoFilter ref="C119:K195"/>
  <mergeCells count="6">
    <mergeCell ref="E7:H7"/>
    <mergeCell ref="E16:H16"/>
    <mergeCell ref="E25:H25"/>
    <mergeCell ref="E85:H85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84</v>
      </c>
    </row>
    <row r="3" s="1" customFormat="1" ht="6.96" customHeight="1">
      <c r="B3" s="140"/>
      <c r="C3" s="141"/>
      <c r="D3" s="141"/>
      <c r="E3" s="141"/>
      <c r="F3" s="141"/>
      <c r="G3" s="141"/>
      <c r="H3" s="141"/>
      <c r="I3" s="141"/>
      <c r="J3" s="141"/>
      <c r="K3" s="141"/>
      <c r="L3" s="19"/>
      <c r="AT3" s="16" t="s">
        <v>75</v>
      </c>
    </row>
    <row r="4" s="1" customFormat="1" ht="24.96" customHeight="1">
      <c r="B4" s="19"/>
      <c r="D4" s="142" t="s">
        <v>85</v>
      </c>
      <c r="L4" s="19"/>
      <c r="M4" s="143" t="s">
        <v>9</v>
      </c>
      <c r="AT4" s="16" t="s">
        <v>4</v>
      </c>
    </row>
    <row r="5" s="1" customFormat="1" ht="6.96" customHeight="1">
      <c r="B5" s="19"/>
      <c r="L5" s="19"/>
    </row>
    <row r="6" s="1" customFormat="1" ht="12" customHeight="1">
      <c r="B6" s="19"/>
      <c r="D6" s="144" t="s">
        <v>15</v>
      </c>
      <c r="L6" s="19"/>
    </row>
    <row r="7" s="1" customFormat="1" ht="16.5" customHeight="1">
      <c r="B7" s="19"/>
      <c r="E7" s="278" t="str">
        <f>'Rekapitulácia stavby'!K6</f>
        <v>Chodník ul.Horná Vrútky-2.etapa</v>
      </c>
      <c r="F7" s="144"/>
      <c r="G7" s="144"/>
      <c r="H7" s="144"/>
      <c r="L7" s="19"/>
    </row>
    <row r="8" s="2" customFormat="1" ht="12" customHeight="1">
      <c r="A8" s="37"/>
      <c r="B8" s="43"/>
      <c r="C8" s="37"/>
      <c r="D8" s="144" t="s">
        <v>313</v>
      </c>
      <c r="E8" s="37"/>
      <c r="F8" s="37"/>
      <c r="G8" s="37"/>
      <c r="H8" s="37"/>
      <c r="I8" s="37"/>
      <c r="J8" s="37"/>
      <c r="K8" s="37"/>
      <c r="L8" s="68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43"/>
      <c r="C9" s="37"/>
      <c r="D9" s="37"/>
      <c r="E9" s="145" t="s">
        <v>314</v>
      </c>
      <c r="F9" s="37"/>
      <c r="G9" s="37"/>
      <c r="H9" s="37"/>
      <c r="I9" s="37"/>
      <c r="J9" s="37"/>
      <c r="K9" s="37"/>
      <c r="L9" s="68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43"/>
      <c r="C10" s="37"/>
      <c r="D10" s="37"/>
      <c r="E10" s="37"/>
      <c r="F10" s="37"/>
      <c r="G10" s="37"/>
      <c r="H10" s="37"/>
      <c r="I10" s="37"/>
      <c r="J10" s="37"/>
      <c r="K10" s="37"/>
      <c r="L10" s="68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43"/>
      <c r="C11" s="37"/>
      <c r="D11" s="144" t="s">
        <v>17</v>
      </c>
      <c r="E11" s="37"/>
      <c r="F11" s="146" t="s">
        <v>1</v>
      </c>
      <c r="G11" s="37"/>
      <c r="H11" s="37"/>
      <c r="I11" s="144" t="s">
        <v>18</v>
      </c>
      <c r="J11" s="146" t="s">
        <v>1</v>
      </c>
      <c r="K11" s="37"/>
      <c r="L11" s="68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44" t="s">
        <v>19</v>
      </c>
      <c r="E12" s="37"/>
      <c r="F12" s="146" t="s">
        <v>315</v>
      </c>
      <c r="G12" s="37"/>
      <c r="H12" s="37"/>
      <c r="I12" s="144" t="s">
        <v>21</v>
      </c>
      <c r="J12" s="147" t="str">
        <f>'Rekapitulácia stavby'!AN8</f>
        <v>20. 12. 2024</v>
      </c>
      <c r="K12" s="37"/>
      <c r="L12" s="68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43"/>
      <c r="C13" s="37"/>
      <c r="D13" s="37"/>
      <c r="E13" s="37"/>
      <c r="F13" s="37"/>
      <c r="G13" s="37"/>
      <c r="H13" s="37"/>
      <c r="I13" s="37"/>
      <c r="J13" s="37"/>
      <c r="K13" s="37"/>
      <c r="L13" s="68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43"/>
      <c r="C14" s="37"/>
      <c r="D14" s="144" t="s">
        <v>23</v>
      </c>
      <c r="E14" s="37"/>
      <c r="F14" s="37"/>
      <c r="G14" s="37"/>
      <c r="H14" s="37"/>
      <c r="I14" s="144" t="s">
        <v>24</v>
      </c>
      <c r="J14" s="146" t="str">
        <f>IF('Rekapitulácia stavby'!AN10="","",'Rekapitulácia stavby'!AN10)</f>
        <v/>
      </c>
      <c r="K14" s="37"/>
      <c r="L14" s="68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43"/>
      <c r="C15" s="37"/>
      <c r="D15" s="37"/>
      <c r="E15" s="146" t="str">
        <f>IF('Rekapitulácia stavby'!E11="","",'Rekapitulácia stavby'!E11)</f>
        <v>Mesto Vrútky</v>
      </c>
      <c r="F15" s="37"/>
      <c r="G15" s="37"/>
      <c r="H15" s="37"/>
      <c r="I15" s="144" t="s">
        <v>26</v>
      </c>
      <c r="J15" s="146" t="str">
        <f>IF('Rekapitulácia stavby'!AN11="","",'Rekapitulácia stavby'!AN11)</f>
        <v/>
      </c>
      <c r="K15" s="37"/>
      <c r="L15" s="68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43"/>
      <c r="C16" s="37"/>
      <c r="D16" s="37"/>
      <c r="E16" s="37"/>
      <c r="F16" s="37"/>
      <c r="G16" s="37"/>
      <c r="H16" s="37"/>
      <c r="I16" s="37"/>
      <c r="J16" s="37"/>
      <c r="K16" s="37"/>
      <c r="L16" s="68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43"/>
      <c r="C17" s="37"/>
      <c r="D17" s="144" t="s">
        <v>27</v>
      </c>
      <c r="E17" s="37"/>
      <c r="F17" s="37"/>
      <c r="G17" s="37"/>
      <c r="H17" s="37"/>
      <c r="I17" s="144" t="s">
        <v>24</v>
      </c>
      <c r="J17" s="32" t="str">
        <f>'Rekapitulácia stavby'!AN13</f>
        <v>Vyplň údaj</v>
      </c>
      <c r="K17" s="37"/>
      <c r="L17" s="68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43"/>
      <c r="C18" s="37"/>
      <c r="D18" s="37"/>
      <c r="E18" s="32" t="str">
        <f>'Rekapitulácia stavby'!E14</f>
        <v>Vyplň údaj</v>
      </c>
      <c r="F18" s="146"/>
      <c r="G18" s="146"/>
      <c r="H18" s="146"/>
      <c r="I18" s="144" t="s">
        <v>26</v>
      </c>
      <c r="J18" s="32" t="str">
        <f>'Rekapitulácia stavby'!AN14</f>
        <v>Vyplň údaj</v>
      </c>
      <c r="K18" s="37"/>
      <c r="L18" s="68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43"/>
      <c r="C19" s="37"/>
      <c r="D19" s="37"/>
      <c r="E19" s="37"/>
      <c r="F19" s="37"/>
      <c r="G19" s="37"/>
      <c r="H19" s="37"/>
      <c r="I19" s="37"/>
      <c r="J19" s="37"/>
      <c r="K19" s="37"/>
      <c r="L19" s="68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43"/>
      <c r="C20" s="37"/>
      <c r="D20" s="144" t="s">
        <v>29</v>
      </c>
      <c r="E20" s="37"/>
      <c r="F20" s="37"/>
      <c r="G20" s="37"/>
      <c r="H20" s="37"/>
      <c r="I20" s="144" t="s">
        <v>24</v>
      </c>
      <c r="J20" s="146" t="str">
        <f>IF('Rekapitulácia stavby'!AN16="","",'Rekapitulácia stavby'!AN16)</f>
        <v/>
      </c>
      <c r="K20" s="37"/>
      <c r="L20" s="68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43"/>
      <c r="C21" s="37"/>
      <c r="D21" s="37"/>
      <c r="E21" s="146" t="str">
        <f>IF('Rekapitulácia stavby'!E17="","",'Rekapitulácia stavby'!E17)</f>
        <v>Ing. Peter Krajčovič</v>
      </c>
      <c r="F21" s="37"/>
      <c r="G21" s="37"/>
      <c r="H21" s="37"/>
      <c r="I21" s="144" t="s">
        <v>26</v>
      </c>
      <c r="J21" s="146" t="str">
        <f>IF('Rekapitulácia stavby'!AN17="","",'Rekapitulácia stavby'!AN17)</f>
        <v/>
      </c>
      <c r="K21" s="37"/>
      <c r="L21" s="68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43"/>
      <c r="C22" s="37"/>
      <c r="D22" s="37"/>
      <c r="E22" s="37"/>
      <c r="F22" s="37"/>
      <c r="G22" s="37"/>
      <c r="H22" s="37"/>
      <c r="I22" s="37"/>
      <c r="J22" s="37"/>
      <c r="K22" s="37"/>
      <c r="L22" s="68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43"/>
      <c r="C23" s="37"/>
      <c r="D23" s="144" t="s">
        <v>32</v>
      </c>
      <c r="E23" s="37"/>
      <c r="F23" s="37"/>
      <c r="G23" s="37"/>
      <c r="H23" s="37"/>
      <c r="I23" s="144" t="s">
        <v>24</v>
      </c>
      <c r="J23" s="146" t="str">
        <f>IF('Rekapitulácia stavby'!AN19="","",'Rekapitulácia stavby'!AN19)</f>
        <v/>
      </c>
      <c r="K23" s="37"/>
      <c r="L23" s="68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43"/>
      <c r="C24" s="37"/>
      <c r="D24" s="37"/>
      <c r="E24" s="146" t="str">
        <f>IF('Rekapitulácia stavby'!E20="","",'Rekapitulácia stavby'!E20)</f>
        <v>Ing.Miroslav Stolárik</v>
      </c>
      <c r="F24" s="37"/>
      <c r="G24" s="37"/>
      <c r="H24" s="37"/>
      <c r="I24" s="144" t="s">
        <v>26</v>
      </c>
      <c r="J24" s="146" t="str">
        <f>IF('Rekapitulácia stavby'!AN20="","",'Rekapitulácia stavby'!AN20)</f>
        <v/>
      </c>
      <c r="K24" s="37"/>
      <c r="L24" s="68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43"/>
      <c r="C25" s="37"/>
      <c r="D25" s="37"/>
      <c r="E25" s="37"/>
      <c r="F25" s="37"/>
      <c r="G25" s="37"/>
      <c r="H25" s="37"/>
      <c r="I25" s="37"/>
      <c r="J25" s="37"/>
      <c r="K25" s="37"/>
      <c r="L25" s="68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43"/>
      <c r="C26" s="37"/>
      <c r="D26" s="144" t="s">
        <v>34</v>
      </c>
      <c r="E26" s="37"/>
      <c r="F26" s="37"/>
      <c r="G26" s="37"/>
      <c r="H26" s="37"/>
      <c r="I26" s="37"/>
      <c r="J26" s="37"/>
      <c r="K26" s="37"/>
      <c r="L26" s="68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48"/>
      <c r="B27" s="149"/>
      <c r="C27" s="148"/>
      <c r="D27" s="148"/>
      <c r="E27" s="150" t="s">
        <v>1</v>
      </c>
      <c r="F27" s="150"/>
      <c r="G27" s="150"/>
      <c r="H27" s="150"/>
      <c r="I27" s="148"/>
      <c r="J27" s="148"/>
      <c r="K27" s="148"/>
      <c r="L27" s="151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</row>
    <row r="28" s="2" customFormat="1" ht="6.96" customHeight="1">
      <c r="A28" s="37"/>
      <c r="B28" s="43"/>
      <c r="C28" s="37"/>
      <c r="D28" s="37"/>
      <c r="E28" s="37"/>
      <c r="F28" s="37"/>
      <c r="G28" s="37"/>
      <c r="H28" s="37"/>
      <c r="I28" s="37"/>
      <c r="J28" s="37"/>
      <c r="K28" s="37"/>
      <c r="L28" s="68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52"/>
      <c r="E29" s="152"/>
      <c r="F29" s="152"/>
      <c r="G29" s="152"/>
      <c r="H29" s="152"/>
      <c r="I29" s="152"/>
      <c r="J29" s="152"/>
      <c r="K29" s="152"/>
      <c r="L29" s="68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43"/>
      <c r="C30" s="37"/>
      <c r="D30" s="153" t="s">
        <v>35</v>
      </c>
      <c r="E30" s="37"/>
      <c r="F30" s="37"/>
      <c r="G30" s="37"/>
      <c r="H30" s="37"/>
      <c r="I30" s="37"/>
      <c r="J30" s="154">
        <f>ROUND(J127, 2)</f>
        <v>0</v>
      </c>
      <c r="K30" s="37"/>
      <c r="L30" s="68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43"/>
      <c r="C31" s="37"/>
      <c r="D31" s="152"/>
      <c r="E31" s="152"/>
      <c r="F31" s="152"/>
      <c r="G31" s="152"/>
      <c r="H31" s="152"/>
      <c r="I31" s="152"/>
      <c r="J31" s="152"/>
      <c r="K31" s="152"/>
      <c r="L31" s="68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37"/>
      <c r="F32" s="155" t="s">
        <v>37</v>
      </c>
      <c r="G32" s="37"/>
      <c r="H32" s="37"/>
      <c r="I32" s="155" t="s">
        <v>36</v>
      </c>
      <c r="J32" s="155" t="s">
        <v>38</v>
      </c>
      <c r="K32" s="37"/>
      <c r="L32" s="68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43"/>
      <c r="C33" s="37"/>
      <c r="D33" s="156" t="s">
        <v>39</v>
      </c>
      <c r="E33" s="157" t="s">
        <v>40</v>
      </c>
      <c r="F33" s="158">
        <f>ROUND((SUM(BE127:BE248)),  2)</f>
        <v>0</v>
      </c>
      <c r="G33" s="159"/>
      <c r="H33" s="159"/>
      <c r="I33" s="160">
        <v>0.23000000000000001</v>
      </c>
      <c r="J33" s="158">
        <f>ROUND(((SUM(BE127:BE248))*I33),  2)</f>
        <v>0</v>
      </c>
      <c r="K33" s="37"/>
      <c r="L33" s="68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43"/>
      <c r="C34" s="37"/>
      <c r="D34" s="37"/>
      <c r="E34" s="157" t="s">
        <v>41</v>
      </c>
      <c r="F34" s="158">
        <f>ROUND((SUM(BF127:BF248)),  2)</f>
        <v>0</v>
      </c>
      <c r="G34" s="159"/>
      <c r="H34" s="159"/>
      <c r="I34" s="160">
        <v>0.23000000000000001</v>
      </c>
      <c r="J34" s="158">
        <f>ROUND(((SUM(BF127:BF248))*I34),  2)</f>
        <v>0</v>
      </c>
      <c r="K34" s="37"/>
      <c r="L34" s="68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44" t="s">
        <v>42</v>
      </c>
      <c r="F35" s="161">
        <f>ROUND((SUM(BG127:BG248)),  2)</f>
        <v>0</v>
      </c>
      <c r="G35" s="37"/>
      <c r="H35" s="37"/>
      <c r="I35" s="162">
        <v>0.23000000000000001</v>
      </c>
      <c r="J35" s="161">
        <f>0</f>
        <v>0</v>
      </c>
      <c r="K35" s="37"/>
      <c r="L35" s="68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43"/>
      <c r="C36" s="37"/>
      <c r="D36" s="37"/>
      <c r="E36" s="144" t="s">
        <v>43</v>
      </c>
      <c r="F36" s="161">
        <f>ROUND((SUM(BH127:BH248)),  2)</f>
        <v>0</v>
      </c>
      <c r="G36" s="37"/>
      <c r="H36" s="37"/>
      <c r="I36" s="162">
        <v>0.23000000000000001</v>
      </c>
      <c r="J36" s="161">
        <f>0</f>
        <v>0</v>
      </c>
      <c r="K36" s="37"/>
      <c r="L36" s="68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43"/>
      <c r="C37" s="37"/>
      <c r="D37" s="37"/>
      <c r="E37" s="157" t="s">
        <v>44</v>
      </c>
      <c r="F37" s="158">
        <f>ROUND((SUM(BI127:BI248)),  2)</f>
        <v>0</v>
      </c>
      <c r="G37" s="159"/>
      <c r="H37" s="159"/>
      <c r="I37" s="160">
        <v>0</v>
      </c>
      <c r="J37" s="158">
        <f>0</f>
        <v>0</v>
      </c>
      <c r="K37" s="37"/>
      <c r="L37" s="68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8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43"/>
      <c r="C39" s="163"/>
      <c r="D39" s="164" t="s">
        <v>45</v>
      </c>
      <c r="E39" s="165"/>
      <c r="F39" s="165"/>
      <c r="G39" s="166" t="s">
        <v>46</v>
      </c>
      <c r="H39" s="167" t="s">
        <v>47</v>
      </c>
      <c r="I39" s="165"/>
      <c r="J39" s="168">
        <f>SUM(J30:J37)</f>
        <v>0</v>
      </c>
      <c r="K39" s="169"/>
      <c r="L39" s="68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43"/>
      <c r="C40" s="37"/>
      <c r="D40" s="37"/>
      <c r="E40" s="37"/>
      <c r="F40" s="37"/>
      <c r="G40" s="37"/>
      <c r="H40" s="37"/>
      <c r="I40" s="37"/>
      <c r="J40" s="37"/>
      <c r="K40" s="37"/>
      <c r="L40" s="68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8"/>
      <c r="D50" s="170" t="s">
        <v>48</v>
      </c>
      <c r="E50" s="171"/>
      <c r="F50" s="171"/>
      <c r="G50" s="170" t="s">
        <v>49</v>
      </c>
      <c r="H50" s="171"/>
      <c r="I50" s="171"/>
      <c r="J50" s="171"/>
      <c r="K50" s="171"/>
      <c r="L50" s="68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72" t="s">
        <v>50</v>
      </c>
      <c r="E61" s="173"/>
      <c r="F61" s="174" t="s">
        <v>51</v>
      </c>
      <c r="G61" s="172" t="s">
        <v>50</v>
      </c>
      <c r="H61" s="173"/>
      <c r="I61" s="173"/>
      <c r="J61" s="175" t="s">
        <v>51</v>
      </c>
      <c r="K61" s="173"/>
      <c r="L61" s="68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70" t="s">
        <v>52</v>
      </c>
      <c r="E65" s="176"/>
      <c r="F65" s="176"/>
      <c r="G65" s="170" t="s">
        <v>53</v>
      </c>
      <c r="H65" s="176"/>
      <c r="I65" s="176"/>
      <c r="J65" s="176"/>
      <c r="K65" s="176"/>
      <c r="L65" s="68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72" t="s">
        <v>50</v>
      </c>
      <c r="E76" s="173"/>
      <c r="F76" s="174" t="s">
        <v>51</v>
      </c>
      <c r="G76" s="172" t="s">
        <v>50</v>
      </c>
      <c r="H76" s="173"/>
      <c r="I76" s="173"/>
      <c r="J76" s="175" t="s">
        <v>51</v>
      </c>
      <c r="K76" s="173"/>
      <c r="L76" s="68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77"/>
      <c r="C77" s="178"/>
      <c r="D77" s="178"/>
      <c r="E77" s="178"/>
      <c r="F77" s="178"/>
      <c r="G77" s="178"/>
      <c r="H77" s="178"/>
      <c r="I77" s="178"/>
      <c r="J77" s="178"/>
      <c r="K77" s="178"/>
      <c r="L77" s="68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79"/>
      <c r="C81" s="180"/>
      <c r="D81" s="180"/>
      <c r="E81" s="180"/>
      <c r="F81" s="180"/>
      <c r="G81" s="180"/>
      <c r="H81" s="180"/>
      <c r="I81" s="180"/>
      <c r="J81" s="180"/>
      <c r="K81" s="180"/>
      <c r="L81" s="68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86</v>
      </c>
      <c r="D82" s="39"/>
      <c r="E82" s="39"/>
      <c r="F82" s="39"/>
      <c r="G82" s="39"/>
      <c r="H82" s="39"/>
      <c r="I82" s="39"/>
      <c r="J82" s="39"/>
      <c r="K82" s="39"/>
      <c r="L82" s="68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8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15</v>
      </c>
      <c r="D84" s="39"/>
      <c r="E84" s="39"/>
      <c r="F84" s="39"/>
      <c r="G84" s="39"/>
      <c r="H84" s="39"/>
      <c r="I84" s="39"/>
      <c r="J84" s="39"/>
      <c r="K84" s="39"/>
      <c r="L84" s="68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279" t="str">
        <f>E7</f>
        <v>Chodník ul.Horná Vrútky-2.etapa</v>
      </c>
      <c r="F85" s="31"/>
      <c r="G85" s="31"/>
      <c r="H85" s="31"/>
      <c r="I85" s="39"/>
      <c r="J85" s="39"/>
      <c r="K85" s="39"/>
      <c r="L85" s="68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313</v>
      </c>
      <c r="D86" s="39"/>
      <c r="E86" s="39"/>
      <c r="F86" s="39"/>
      <c r="G86" s="39"/>
      <c r="H86" s="39"/>
      <c r="I86" s="39"/>
      <c r="J86" s="39"/>
      <c r="K86" s="39"/>
      <c r="L86" s="68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9"/>
      <c r="D87" s="39"/>
      <c r="E87" s="81" t="str">
        <f>E9</f>
        <v>SO 2.02 - Osvetlenie chodníka 2. etapa</v>
      </c>
      <c r="F87" s="39"/>
      <c r="G87" s="39"/>
      <c r="H87" s="39"/>
      <c r="I87" s="39"/>
      <c r="J87" s="39"/>
      <c r="K87" s="39"/>
      <c r="L87" s="68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8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19</v>
      </c>
      <c r="D89" s="39"/>
      <c r="E89" s="39"/>
      <c r="F89" s="26" t="str">
        <f>F12</f>
        <v xml:space="preserve"> </v>
      </c>
      <c r="G89" s="39"/>
      <c r="H89" s="39"/>
      <c r="I89" s="31" t="s">
        <v>21</v>
      </c>
      <c r="J89" s="84" t="str">
        <f>IF(J12="","",J12)</f>
        <v>20. 12. 2024</v>
      </c>
      <c r="K89" s="39"/>
      <c r="L89" s="68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68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5.15" customHeight="1">
      <c r="A91" s="37"/>
      <c r="B91" s="38"/>
      <c r="C91" s="31" t="s">
        <v>23</v>
      </c>
      <c r="D91" s="39"/>
      <c r="E91" s="39"/>
      <c r="F91" s="26" t="str">
        <f>E15</f>
        <v>Mesto Vrútky</v>
      </c>
      <c r="G91" s="39"/>
      <c r="H91" s="39"/>
      <c r="I91" s="31" t="s">
        <v>29</v>
      </c>
      <c r="J91" s="35" t="str">
        <f>E21</f>
        <v>Ing. Peter Krajčovič</v>
      </c>
      <c r="K91" s="39"/>
      <c r="L91" s="68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27</v>
      </c>
      <c r="D92" s="39"/>
      <c r="E92" s="39"/>
      <c r="F92" s="26" t="str">
        <f>IF(E18="","",E18)</f>
        <v>Vyplň údaj</v>
      </c>
      <c r="G92" s="39"/>
      <c r="H92" s="39"/>
      <c r="I92" s="31" t="s">
        <v>32</v>
      </c>
      <c r="J92" s="35" t="str">
        <f>E24</f>
        <v>Ing.Miroslav Stolárik</v>
      </c>
      <c r="K92" s="39"/>
      <c r="L92" s="68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8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81" t="s">
        <v>87</v>
      </c>
      <c r="D94" s="182"/>
      <c r="E94" s="182"/>
      <c r="F94" s="182"/>
      <c r="G94" s="182"/>
      <c r="H94" s="182"/>
      <c r="I94" s="182"/>
      <c r="J94" s="183" t="s">
        <v>88</v>
      </c>
      <c r="K94" s="182"/>
      <c r="L94" s="68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9"/>
      <c r="D95" s="39"/>
      <c r="E95" s="39"/>
      <c r="F95" s="39"/>
      <c r="G95" s="39"/>
      <c r="H95" s="39"/>
      <c r="I95" s="39"/>
      <c r="J95" s="39"/>
      <c r="K95" s="39"/>
      <c r="L95" s="68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84" t="s">
        <v>89</v>
      </c>
      <c r="D96" s="39"/>
      <c r="E96" s="39"/>
      <c r="F96" s="39"/>
      <c r="G96" s="39"/>
      <c r="H96" s="39"/>
      <c r="I96" s="39"/>
      <c r="J96" s="115">
        <f>J127</f>
        <v>0</v>
      </c>
      <c r="K96" s="39"/>
      <c r="L96" s="68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6" t="s">
        <v>90</v>
      </c>
    </row>
    <row r="97" s="9" customFormat="1" ht="24.96" customHeight="1">
      <c r="A97" s="9"/>
      <c r="B97" s="185"/>
      <c r="C97" s="186"/>
      <c r="D97" s="187" t="s">
        <v>91</v>
      </c>
      <c r="E97" s="188"/>
      <c r="F97" s="188"/>
      <c r="G97" s="188"/>
      <c r="H97" s="188"/>
      <c r="I97" s="188"/>
      <c r="J97" s="189">
        <f>J128</f>
        <v>0</v>
      </c>
      <c r="K97" s="186"/>
      <c r="L97" s="19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1"/>
      <c r="C98" s="192"/>
      <c r="D98" s="193" t="s">
        <v>92</v>
      </c>
      <c r="E98" s="194"/>
      <c r="F98" s="194"/>
      <c r="G98" s="194"/>
      <c r="H98" s="194"/>
      <c r="I98" s="194"/>
      <c r="J98" s="195">
        <f>J129</f>
        <v>0</v>
      </c>
      <c r="K98" s="192"/>
      <c r="L98" s="19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1"/>
      <c r="C99" s="192"/>
      <c r="D99" s="193" t="s">
        <v>93</v>
      </c>
      <c r="E99" s="194"/>
      <c r="F99" s="194"/>
      <c r="G99" s="194"/>
      <c r="H99" s="194"/>
      <c r="I99" s="194"/>
      <c r="J99" s="195">
        <f>J153</f>
        <v>0</v>
      </c>
      <c r="K99" s="192"/>
      <c r="L99" s="19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1"/>
      <c r="C100" s="192"/>
      <c r="D100" s="193" t="s">
        <v>316</v>
      </c>
      <c r="E100" s="194"/>
      <c r="F100" s="194"/>
      <c r="G100" s="194"/>
      <c r="H100" s="194"/>
      <c r="I100" s="194"/>
      <c r="J100" s="195">
        <f>J167</f>
        <v>0</v>
      </c>
      <c r="K100" s="192"/>
      <c r="L100" s="19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1"/>
      <c r="C101" s="192"/>
      <c r="D101" s="193" t="s">
        <v>94</v>
      </c>
      <c r="E101" s="194"/>
      <c r="F101" s="194"/>
      <c r="G101" s="194"/>
      <c r="H101" s="194"/>
      <c r="I101" s="194"/>
      <c r="J101" s="195">
        <f>J170</f>
        <v>0</v>
      </c>
      <c r="K101" s="192"/>
      <c r="L101" s="19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1"/>
      <c r="C102" s="192"/>
      <c r="D102" s="193" t="s">
        <v>95</v>
      </c>
      <c r="E102" s="194"/>
      <c r="F102" s="194"/>
      <c r="G102" s="194"/>
      <c r="H102" s="194"/>
      <c r="I102" s="194"/>
      <c r="J102" s="195">
        <f>J188</f>
        <v>0</v>
      </c>
      <c r="K102" s="192"/>
      <c r="L102" s="19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85"/>
      <c r="C103" s="186"/>
      <c r="D103" s="187" t="s">
        <v>96</v>
      </c>
      <c r="E103" s="188"/>
      <c r="F103" s="188"/>
      <c r="G103" s="188"/>
      <c r="H103" s="188"/>
      <c r="I103" s="188"/>
      <c r="J103" s="189">
        <f>J190</f>
        <v>0</v>
      </c>
      <c r="K103" s="186"/>
      <c r="L103" s="190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1"/>
      <c r="C104" s="192"/>
      <c r="D104" s="193" t="s">
        <v>317</v>
      </c>
      <c r="E104" s="194"/>
      <c r="F104" s="194"/>
      <c r="G104" s="194"/>
      <c r="H104" s="194"/>
      <c r="I104" s="194"/>
      <c r="J104" s="195">
        <f>J191</f>
        <v>0</v>
      </c>
      <c r="K104" s="192"/>
      <c r="L104" s="19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1"/>
      <c r="C105" s="192"/>
      <c r="D105" s="193" t="s">
        <v>318</v>
      </c>
      <c r="E105" s="194"/>
      <c r="F105" s="194"/>
      <c r="G105" s="194"/>
      <c r="H105" s="194"/>
      <c r="I105" s="194"/>
      <c r="J105" s="195">
        <f>J226</f>
        <v>0</v>
      </c>
      <c r="K105" s="192"/>
      <c r="L105" s="19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1"/>
      <c r="C106" s="192"/>
      <c r="D106" s="193" t="s">
        <v>319</v>
      </c>
      <c r="E106" s="194"/>
      <c r="F106" s="194"/>
      <c r="G106" s="194"/>
      <c r="H106" s="194"/>
      <c r="I106" s="194"/>
      <c r="J106" s="195">
        <f>J241</f>
        <v>0</v>
      </c>
      <c r="K106" s="192"/>
      <c r="L106" s="19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5"/>
      <c r="C107" s="186"/>
      <c r="D107" s="187" t="s">
        <v>320</v>
      </c>
      <c r="E107" s="188"/>
      <c r="F107" s="188"/>
      <c r="G107" s="188"/>
      <c r="H107" s="188"/>
      <c r="I107" s="188"/>
      <c r="J107" s="189">
        <f>J245</f>
        <v>0</v>
      </c>
      <c r="K107" s="186"/>
      <c r="L107" s="190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7"/>
      <c r="B108" s="38"/>
      <c r="C108" s="39"/>
      <c r="D108" s="39"/>
      <c r="E108" s="39"/>
      <c r="F108" s="39"/>
      <c r="G108" s="39"/>
      <c r="H108" s="39"/>
      <c r="I108" s="39"/>
      <c r="J108" s="39"/>
      <c r="K108" s="39"/>
      <c r="L108" s="68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6.96" customHeight="1">
      <c r="A109" s="37"/>
      <c r="B109" s="71"/>
      <c r="C109" s="72"/>
      <c r="D109" s="72"/>
      <c r="E109" s="72"/>
      <c r="F109" s="72"/>
      <c r="G109" s="72"/>
      <c r="H109" s="72"/>
      <c r="I109" s="72"/>
      <c r="J109" s="72"/>
      <c r="K109" s="72"/>
      <c r="L109" s="68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3" s="2" customFormat="1" ht="6.96" customHeight="1">
      <c r="A113" s="37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68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24.96" customHeight="1">
      <c r="A114" s="37"/>
      <c r="B114" s="38"/>
      <c r="C114" s="22" t="s">
        <v>99</v>
      </c>
      <c r="D114" s="39"/>
      <c r="E114" s="39"/>
      <c r="F114" s="39"/>
      <c r="G114" s="39"/>
      <c r="H114" s="39"/>
      <c r="I114" s="39"/>
      <c r="J114" s="39"/>
      <c r="K114" s="39"/>
      <c r="L114" s="68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6.96" customHeight="1">
      <c r="A115" s="37"/>
      <c r="B115" s="38"/>
      <c r="C115" s="39"/>
      <c r="D115" s="39"/>
      <c r="E115" s="39"/>
      <c r="F115" s="39"/>
      <c r="G115" s="39"/>
      <c r="H115" s="39"/>
      <c r="I115" s="39"/>
      <c r="J115" s="39"/>
      <c r="K115" s="39"/>
      <c r="L115" s="68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12" customHeight="1">
      <c r="A116" s="37"/>
      <c r="B116" s="38"/>
      <c r="C116" s="31" t="s">
        <v>15</v>
      </c>
      <c r="D116" s="39"/>
      <c r="E116" s="39"/>
      <c r="F116" s="39"/>
      <c r="G116" s="39"/>
      <c r="H116" s="39"/>
      <c r="I116" s="39"/>
      <c r="J116" s="39"/>
      <c r="K116" s="39"/>
      <c r="L116" s="68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17" s="2" customFormat="1" ht="16.5" customHeight="1">
      <c r="A117" s="37"/>
      <c r="B117" s="38"/>
      <c r="C117" s="39"/>
      <c r="D117" s="39"/>
      <c r="E117" s="279" t="str">
        <f>E7</f>
        <v>Chodník ul.Horná Vrútky-2.etapa</v>
      </c>
      <c r="F117" s="31"/>
      <c r="G117" s="31"/>
      <c r="H117" s="31"/>
      <c r="I117" s="39"/>
      <c r="J117" s="39"/>
      <c r="K117" s="39"/>
      <c r="L117" s="68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</row>
    <row r="118" s="2" customFormat="1" ht="12" customHeight="1">
      <c r="A118" s="37"/>
      <c r="B118" s="38"/>
      <c r="C118" s="31" t="s">
        <v>313</v>
      </c>
      <c r="D118" s="39"/>
      <c r="E118" s="39"/>
      <c r="F118" s="39"/>
      <c r="G118" s="39"/>
      <c r="H118" s="39"/>
      <c r="I118" s="39"/>
      <c r="J118" s="39"/>
      <c r="K118" s="39"/>
      <c r="L118" s="68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16.5" customHeight="1">
      <c r="A119" s="37"/>
      <c r="B119" s="38"/>
      <c r="C119" s="39"/>
      <c r="D119" s="39"/>
      <c r="E119" s="81" t="str">
        <f>E9</f>
        <v>SO 2.02 - Osvetlenie chodníka 2. etapa</v>
      </c>
      <c r="F119" s="39"/>
      <c r="G119" s="39"/>
      <c r="H119" s="39"/>
      <c r="I119" s="39"/>
      <c r="J119" s="39"/>
      <c r="K119" s="39"/>
      <c r="L119" s="68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8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19</v>
      </c>
      <c r="D121" s="39"/>
      <c r="E121" s="39"/>
      <c r="F121" s="26" t="str">
        <f>F12</f>
        <v xml:space="preserve"> </v>
      </c>
      <c r="G121" s="39"/>
      <c r="H121" s="39"/>
      <c r="I121" s="31" t="s">
        <v>21</v>
      </c>
      <c r="J121" s="84" t="str">
        <f>IF(J12="","",J12)</f>
        <v>20. 12. 2024</v>
      </c>
      <c r="K121" s="39"/>
      <c r="L121" s="68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9"/>
      <c r="D122" s="39"/>
      <c r="E122" s="39"/>
      <c r="F122" s="39"/>
      <c r="G122" s="39"/>
      <c r="H122" s="39"/>
      <c r="I122" s="39"/>
      <c r="J122" s="39"/>
      <c r="K122" s="39"/>
      <c r="L122" s="68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5.15" customHeight="1">
      <c r="A123" s="37"/>
      <c r="B123" s="38"/>
      <c r="C123" s="31" t="s">
        <v>23</v>
      </c>
      <c r="D123" s="39"/>
      <c r="E123" s="39"/>
      <c r="F123" s="26" t="str">
        <f>E15</f>
        <v>Mesto Vrútky</v>
      </c>
      <c r="G123" s="39"/>
      <c r="H123" s="39"/>
      <c r="I123" s="31" t="s">
        <v>29</v>
      </c>
      <c r="J123" s="35" t="str">
        <f>E21</f>
        <v>Ing. Peter Krajčovič</v>
      </c>
      <c r="K123" s="39"/>
      <c r="L123" s="68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5.15" customHeight="1">
      <c r="A124" s="37"/>
      <c r="B124" s="38"/>
      <c r="C124" s="31" t="s">
        <v>27</v>
      </c>
      <c r="D124" s="39"/>
      <c r="E124" s="39"/>
      <c r="F124" s="26" t="str">
        <f>IF(E18="","",E18)</f>
        <v>Vyplň údaj</v>
      </c>
      <c r="G124" s="39"/>
      <c r="H124" s="39"/>
      <c r="I124" s="31" t="s">
        <v>32</v>
      </c>
      <c r="J124" s="35" t="str">
        <f>E24</f>
        <v>Ing.Miroslav Stolárik</v>
      </c>
      <c r="K124" s="39"/>
      <c r="L124" s="68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0.32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8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11" customFormat="1" ht="29.28" customHeight="1">
      <c r="A126" s="197"/>
      <c r="B126" s="198"/>
      <c r="C126" s="199" t="s">
        <v>100</v>
      </c>
      <c r="D126" s="200" t="s">
        <v>60</v>
      </c>
      <c r="E126" s="200" t="s">
        <v>56</v>
      </c>
      <c r="F126" s="200" t="s">
        <v>57</v>
      </c>
      <c r="G126" s="200" t="s">
        <v>101</v>
      </c>
      <c r="H126" s="200" t="s">
        <v>102</v>
      </c>
      <c r="I126" s="200" t="s">
        <v>103</v>
      </c>
      <c r="J126" s="201" t="s">
        <v>88</v>
      </c>
      <c r="K126" s="202" t="s">
        <v>104</v>
      </c>
      <c r="L126" s="203"/>
      <c r="M126" s="105" t="s">
        <v>1</v>
      </c>
      <c r="N126" s="106" t="s">
        <v>39</v>
      </c>
      <c r="O126" s="106" t="s">
        <v>105</v>
      </c>
      <c r="P126" s="106" t="s">
        <v>106</v>
      </c>
      <c r="Q126" s="106" t="s">
        <v>107</v>
      </c>
      <c r="R126" s="106" t="s">
        <v>108</v>
      </c>
      <c r="S126" s="106" t="s">
        <v>109</v>
      </c>
      <c r="T126" s="107" t="s">
        <v>110</v>
      </c>
      <c r="U126" s="197"/>
      <c r="V126" s="197"/>
      <c r="W126" s="197"/>
      <c r="X126" s="197"/>
      <c r="Y126" s="197"/>
      <c r="Z126" s="197"/>
      <c r="AA126" s="197"/>
      <c r="AB126" s="197"/>
      <c r="AC126" s="197"/>
      <c r="AD126" s="197"/>
      <c r="AE126" s="197"/>
    </row>
    <row r="127" s="2" customFormat="1" ht="22.8" customHeight="1">
      <c r="A127" s="37"/>
      <c r="B127" s="38"/>
      <c r="C127" s="112" t="s">
        <v>89</v>
      </c>
      <c r="D127" s="39"/>
      <c r="E127" s="39"/>
      <c r="F127" s="39"/>
      <c r="G127" s="39"/>
      <c r="H127" s="39"/>
      <c r="I127" s="39"/>
      <c r="J127" s="204">
        <f>BK127</f>
        <v>0</v>
      </c>
      <c r="K127" s="39"/>
      <c r="L127" s="43"/>
      <c r="M127" s="108"/>
      <c r="N127" s="205"/>
      <c r="O127" s="109"/>
      <c r="P127" s="206">
        <f>P128+P190+P245</f>
        <v>0</v>
      </c>
      <c r="Q127" s="109"/>
      <c r="R127" s="206">
        <f>R128+R190+R245</f>
        <v>13.03939104</v>
      </c>
      <c r="S127" s="109"/>
      <c r="T127" s="207">
        <f>T128+T190+T245</f>
        <v>5.6969999999999992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6" t="s">
        <v>74</v>
      </c>
      <c r="AU127" s="16" t="s">
        <v>90</v>
      </c>
      <c r="BK127" s="208">
        <f>BK128+BK190+BK245</f>
        <v>0</v>
      </c>
    </row>
    <row r="128" s="12" customFormat="1" ht="25.92" customHeight="1">
      <c r="A128" s="12"/>
      <c r="B128" s="209"/>
      <c r="C128" s="210"/>
      <c r="D128" s="211" t="s">
        <v>74</v>
      </c>
      <c r="E128" s="212" t="s">
        <v>111</v>
      </c>
      <c r="F128" s="212" t="s">
        <v>112</v>
      </c>
      <c r="G128" s="210"/>
      <c r="H128" s="210"/>
      <c r="I128" s="213"/>
      <c r="J128" s="214">
        <f>BK128</f>
        <v>0</v>
      </c>
      <c r="K128" s="210"/>
      <c r="L128" s="215"/>
      <c r="M128" s="216"/>
      <c r="N128" s="217"/>
      <c r="O128" s="217"/>
      <c r="P128" s="218">
        <f>P129+P153+P167+P170+P188</f>
        <v>0</v>
      </c>
      <c r="Q128" s="217"/>
      <c r="R128" s="218">
        <f>R129+R153+R167+R170+R188</f>
        <v>6.504366039999999</v>
      </c>
      <c r="S128" s="217"/>
      <c r="T128" s="219">
        <f>T129+T153+T167+T170+T188</f>
        <v>5.6969999999999992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20" t="s">
        <v>80</v>
      </c>
      <c r="AT128" s="221" t="s">
        <v>74</v>
      </c>
      <c r="AU128" s="221" t="s">
        <v>75</v>
      </c>
      <c r="AY128" s="220" t="s">
        <v>113</v>
      </c>
      <c r="BK128" s="222">
        <f>BK129+BK153+BK167+BK170+BK188</f>
        <v>0</v>
      </c>
    </row>
    <row r="129" s="12" customFormat="1" ht="22.8" customHeight="1">
      <c r="A129" s="12"/>
      <c r="B129" s="209"/>
      <c r="C129" s="210"/>
      <c r="D129" s="211" t="s">
        <v>74</v>
      </c>
      <c r="E129" s="223" t="s">
        <v>80</v>
      </c>
      <c r="F129" s="223" t="s">
        <v>114</v>
      </c>
      <c r="G129" s="210"/>
      <c r="H129" s="210"/>
      <c r="I129" s="213"/>
      <c r="J129" s="224">
        <f>BK129</f>
        <v>0</v>
      </c>
      <c r="K129" s="210"/>
      <c r="L129" s="215"/>
      <c r="M129" s="216"/>
      <c r="N129" s="217"/>
      <c r="O129" s="217"/>
      <c r="P129" s="218">
        <f>SUM(P130:P152)</f>
        <v>0</v>
      </c>
      <c r="Q129" s="217"/>
      <c r="R129" s="218">
        <f>SUM(R130:R152)</f>
        <v>0.00025100000000000003</v>
      </c>
      <c r="S129" s="217"/>
      <c r="T129" s="219">
        <f>SUM(T130:T152)</f>
        <v>5.6969999999999992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0" t="s">
        <v>80</v>
      </c>
      <c r="AT129" s="221" t="s">
        <v>74</v>
      </c>
      <c r="AU129" s="221" t="s">
        <v>80</v>
      </c>
      <c r="AY129" s="220" t="s">
        <v>113</v>
      </c>
      <c r="BK129" s="222">
        <f>SUM(BK130:BK152)</f>
        <v>0</v>
      </c>
    </row>
    <row r="130" s="2" customFormat="1" ht="24.15" customHeight="1">
      <c r="A130" s="37"/>
      <c r="B130" s="38"/>
      <c r="C130" s="225" t="s">
        <v>321</v>
      </c>
      <c r="D130" s="225" t="s">
        <v>115</v>
      </c>
      <c r="E130" s="226" t="s">
        <v>116</v>
      </c>
      <c r="F130" s="227" t="s">
        <v>117</v>
      </c>
      <c r="G130" s="228" t="s">
        <v>118</v>
      </c>
      <c r="H130" s="229">
        <v>3.1000000000000001</v>
      </c>
      <c r="I130" s="230"/>
      <c r="J130" s="231">
        <f>ROUND(I130*H130,2)</f>
        <v>0</v>
      </c>
      <c r="K130" s="232"/>
      <c r="L130" s="43"/>
      <c r="M130" s="233" t="s">
        <v>1</v>
      </c>
      <c r="N130" s="234" t="s">
        <v>41</v>
      </c>
      <c r="O130" s="96"/>
      <c r="P130" s="235">
        <f>O130*H130</f>
        <v>0</v>
      </c>
      <c r="Q130" s="235">
        <v>0</v>
      </c>
      <c r="R130" s="235">
        <f>Q130*H130</f>
        <v>0</v>
      </c>
      <c r="S130" s="235">
        <v>0.23999999999999999</v>
      </c>
      <c r="T130" s="236">
        <f>S130*H130</f>
        <v>0.74399999999999999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237" t="s">
        <v>119</v>
      </c>
      <c r="AT130" s="237" t="s">
        <v>115</v>
      </c>
      <c r="AU130" s="237" t="s">
        <v>120</v>
      </c>
      <c r="AY130" s="16" t="s">
        <v>113</v>
      </c>
      <c r="BE130" s="238">
        <f>IF(N130="základná",J130,0)</f>
        <v>0</v>
      </c>
      <c r="BF130" s="238">
        <f>IF(N130="znížená",J130,0)</f>
        <v>0</v>
      </c>
      <c r="BG130" s="238">
        <f>IF(N130="zákl. prenesená",J130,0)</f>
        <v>0</v>
      </c>
      <c r="BH130" s="238">
        <f>IF(N130="zníž. prenesená",J130,0)</f>
        <v>0</v>
      </c>
      <c r="BI130" s="238">
        <f>IF(N130="nulová",J130,0)</f>
        <v>0</v>
      </c>
      <c r="BJ130" s="16" t="s">
        <v>120</v>
      </c>
      <c r="BK130" s="238">
        <f>ROUND(I130*H130,2)</f>
        <v>0</v>
      </c>
      <c r="BL130" s="16" t="s">
        <v>119</v>
      </c>
      <c r="BM130" s="237" t="s">
        <v>322</v>
      </c>
    </row>
    <row r="131" s="13" customFormat="1">
      <c r="A131" s="13"/>
      <c r="B131" s="239"/>
      <c r="C131" s="240"/>
      <c r="D131" s="241" t="s">
        <v>131</v>
      </c>
      <c r="E131" s="242" t="s">
        <v>1</v>
      </c>
      <c r="F131" s="243" t="s">
        <v>323</v>
      </c>
      <c r="G131" s="240"/>
      <c r="H131" s="244">
        <v>3.1000000000000001</v>
      </c>
      <c r="I131" s="245"/>
      <c r="J131" s="240"/>
      <c r="K131" s="240"/>
      <c r="L131" s="246"/>
      <c r="M131" s="247"/>
      <c r="N131" s="248"/>
      <c r="O131" s="248"/>
      <c r="P131" s="248"/>
      <c r="Q131" s="248"/>
      <c r="R131" s="248"/>
      <c r="S131" s="248"/>
      <c r="T131" s="249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50" t="s">
        <v>131</v>
      </c>
      <c r="AU131" s="250" t="s">
        <v>120</v>
      </c>
      <c r="AV131" s="13" t="s">
        <v>120</v>
      </c>
      <c r="AW131" s="13" t="s">
        <v>31</v>
      </c>
      <c r="AX131" s="13" t="s">
        <v>80</v>
      </c>
      <c r="AY131" s="250" t="s">
        <v>113</v>
      </c>
    </row>
    <row r="132" s="2" customFormat="1" ht="24.15" customHeight="1">
      <c r="A132" s="37"/>
      <c r="B132" s="38"/>
      <c r="C132" s="225" t="s">
        <v>324</v>
      </c>
      <c r="D132" s="225" t="s">
        <v>115</v>
      </c>
      <c r="E132" s="226" t="s">
        <v>325</v>
      </c>
      <c r="F132" s="227" t="s">
        <v>326</v>
      </c>
      <c r="G132" s="228" t="s">
        <v>118</v>
      </c>
      <c r="H132" s="229">
        <v>7.7999999999999998</v>
      </c>
      <c r="I132" s="230"/>
      <c r="J132" s="231">
        <f>ROUND(I132*H132,2)</f>
        <v>0</v>
      </c>
      <c r="K132" s="232"/>
      <c r="L132" s="43"/>
      <c r="M132" s="233" t="s">
        <v>1</v>
      </c>
      <c r="N132" s="234" t="s">
        <v>41</v>
      </c>
      <c r="O132" s="96"/>
      <c r="P132" s="235">
        <f>O132*H132</f>
        <v>0</v>
      </c>
      <c r="Q132" s="235">
        <v>0</v>
      </c>
      <c r="R132" s="235">
        <f>Q132*H132</f>
        <v>0</v>
      </c>
      <c r="S132" s="235">
        <v>0.375</v>
      </c>
      <c r="T132" s="236">
        <f>S132*H132</f>
        <v>2.9249999999999998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237" t="s">
        <v>119</v>
      </c>
      <c r="AT132" s="237" t="s">
        <v>115</v>
      </c>
      <c r="AU132" s="237" t="s">
        <v>120</v>
      </c>
      <c r="AY132" s="16" t="s">
        <v>113</v>
      </c>
      <c r="BE132" s="238">
        <f>IF(N132="základná",J132,0)</f>
        <v>0</v>
      </c>
      <c r="BF132" s="238">
        <f>IF(N132="znížená",J132,0)</f>
        <v>0</v>
      </c>
      <c r="BG132" s="238">
        <f>IF(N132="zákl. prenesená",J132,0)</f>
        <v>0</v>
      </c>
      <c r="BH132" s="238">
        <f>IF(N132="zníž. prenesená",J132,0)</f>
        <v>0</v>
      </c>
      <c r="BI132" s="238">
        <f>IF(N132="nulová",J132,0)</f>
        <v>0</v>
      </c>
      <c r="BJ132" s="16" t="s">
        <v>120</v>
      </c>
      <c r="BK132" s="238">
        <f>ROUND(I132*H132,2)</f>
        <v>0</v>
      </c>
      <c r="BL132" s="16" t="s">
        <v>119</v>
      </c>
      <c r="BM132" s="237" t="s">
        <v>327</v>
      </c>
    </row>
    <row r="133" s="13" customFormat="1">
      <c r="A133" s="13"/>
      <c r="B133" s="239"/>
      <c r="C133" s="240"/>
      <c r="D133" s="241" t="s">
        <v>131</v>
      </c>
      <c r="E133" s="242" t="s">
        <v>1</v>
      </c>
      <c r="F133" s="243" t="s">
        <v>328</v>
      </c>
      <c r="G133" s="240"/>
      <c r="H133" s="244">
        <v>7.7999999999999998</v>
      </c>
      <c r="I133" s="245"/>
      <c r="J133" s="240"/>
      <c r="K133" s="240"/>
      <c r="L133" s="246"/>
      <c r="M133" s="247"/>
      <c r="N133" s="248"/>
      <c r="O133" s="248"/>
      <c r="P133" s="248"/>
      <c r="Q133" s="248"/>
      <c r="R133" s="248"/>
      <c r="S133" s="248"/>
      <c r="T133" s="249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0" t="s">
        <v>131</v>
      </c>
      <c r="AU133" s="250" t="s">
        <v>120</v>
      </c>
      <c r="AV133" s="13" t="s">
        <v>120</v>
      </c>
      <c r="AW133" s="13" t="s">
        <v>31</v>
      </c>
      <c r="AX133" s="13" t="s">
        <v>80</v>
      </c>
      <c r="AY133" s="250" t="s">
        <v>113</v>
      </c>
    </row>
    <row r="134" s="2" customFormat="1" ht="24.15" customHeight="1">
      <c r="A134" s="37"/>
      <c r="B134" s="38"/>
      <c r="C134" s="225" t="s">
        <v>329</v>
      </c>
      <c r="D134" s="225" t="s">
        <v>115</v>
      </c>
      <c r="E134" s="226" t="s">
        <v>122</v>
      </c>
      <c r="F134" s="227" t="s">
        <v>330</v>
      </c>
      <c r="G134" s="228" t="s">
        <v>124</v>
      </c>
      <c r="H134" s="229">
        <v>3</v>
      </c>
      <c r="I134" s="230"/>
      <c r="J134" s="231">
        <f>ROUND(I134*H134,2)</f>
        <v>0</v>
      </c>
      <c r="K134" s="232"/>
      <c r="L134" s="43"/>
      <c r="M134" s="233" t="s">
        <v>1</v>
      </c>
      <c r="N134" s="234" t="s">
        <v>41</v>
      </c>
      <c r="O134" s="96"/>
      <c r="P134" s="235">
        <f>O134*H134</f>
        <v>0</v>
      </c>
      <c r="Q134" s="235">
        <v>0</v>
      </c>
      <c r="R134" s="235">
        <f>Q134*H134</f>
        <v>0</v>
      </c>
      <c r="S134" s="235">
        <v>0.065000000000000002</v>
      </c>
      <c r="T134" s="236">
        <f>S134*H134</f>
        <v>0.19500000000000001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R134" s="237" t="s">
        <v>119</v>
      </c>
      <c r="AT134" s="237" t="s">
        <v>115</v>
      </c>
      <c r="AU134" s="237" t="s">
        <v>120</v>
      </c>
      <c r="AY134" s="16" t="s">
        <v>113</v>
      </c>
      <c r="BE134" s="238">
        <f>IF(N134="základná",J134,0)</f>
        <v>0</v>
      </c>
      <c r="BF134" s="238">
        <f>IF(N134="znížená",J134,0)</f>
        <v>0</v>
      </c>
      <c r="BG134" s="238">
        <f>IF(N134="zákl. prenesená",J134,0)</f>
        <v>0</v>
      </c>
      <c r="BH134" s="238">
        <f>IF(N134="zníž. prenesená",J134,0)</f>
        <v>0</v>
      </c>
      <c r="BI134" s="238">
        <f>IF(N134="nulová",J134,0)</f>
        <v>0</v>
      </c>
      <c r="BJ134" s="16" t="s">
        <v>120</v>
      </c>
      <c r="BK134" s="238">
        <f>ROUND(I134*H134,2)</f>
        <v>0</v>
      </c>
      <c r="BL134" s="16" t="s">
        <v>119</v>
      </c>
      <c r="BM134" s="237" t="s">
        <v>331</v>
      </c>
    </row>
    <row r="135" s="2" customFormat="1" ht="33" customHeight="1">
      <c r="A135" s="37"/>
      <c r="B135" s="38"/>
      <c r="C135" s="225" t="s">
        <v>332</v>
      </c>
      <c r="D135" s="225" t="s">
        <v>115</v>
      </c>
      <c r="E135" s="226" t="s">
        <v>333</v>
      </c>
      <c r="F135" s="227" t="s">
        <v>334</v>
      </c>
      <c r="G135" s="228" t="s">
        <v>118</v>
      </c>
      <c r="H135" s="229">
        <v>7.7999999999999998</v>
      </c>
      <c r="I135" s="230"/>
      <c r="J135" s="231">
        <f>ROUND(I135*H135,2)</f>
        <v>0</v>
      </c>
      <c r="K135" s="232"/>
      <c r="L135" s="43"/>
      <c r="M135" s="233" t="s">
        <v>1</v>
      </c>
      <c r="N135" s="234" t="s">
        <v>41</v>
      </c>
      <c r="O135" s="96"/>
      <c r="P135" s="235">
        <f>O135*H135</f>
        <v>0</v>
      </c>
      <c r="Q135" s="235">
        <v>0</v>
      </c>
      <c r="R135" s="235">
        <f>Q135*H135</f>
        <v>0</v>
      </c>
      <c r="S135" s="235">
        <v>0.23499999999999999</v>
      </c>
      <c r="T135" s="236">
        <f>S135*H135</f>
        <v>1.833</v>
      </c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R135" s="237" t="s">
        <v>119</v>
      </c>
      <c r="AT135" s="237" t="s">
        <v>115</v>
      </c>
      <c r="AU135" s="237" t="s">
        <v>120</v>
      </c>
      <c r="AY135" s="16" t="s">
        <v>113</v>
      </c>
      <c r="BE135" s="238">
        <f>IF(N135="základná",J135,0)</f>
        <v>0</v>
      </c>
      <c r="BF135" s="238">
        <f>IF(N135="znížená",J135,0)</f>
        <v>0</v>
      </c>
      <c r="BG135" s="238">
        <f>IF(N135="zákl. prenesená",J135,0)</f>
        <v>0</v>
      </c>
      <c r="BH135" s="238">
        <f>IF(N135="zníž. prenesená",J135,0)</f>
        <v>0</v>
      </c>
      <c r="BI135" s="238">
        <f>IF(N135="nulová",J135,0)</f>
        <v>0</v>
      </c>
      <c r="BJ135" s="16" t="s">
        <v>120</v>
      </c>
      <c r="BK135" s="238">
        <f>ROUND(I135*H135,2)</f>
        <v>0</v>
      </c>
      <c r="BL135" s="16" t="s">
        <v>119</v>
      </c>
      <c r="BM135" s="237" t="s">
        <v>335</v>
      </c>
    </row>
    <row r="136" s="2" customFormat="1" ht="33" customHeight="1">
      <c r="A136" s="37"/>
      <c r="B136" s="38"/>
      <c r="C136" s="225" t="s">
        <v>336</v>
      </c>
      <c r="D136" s="225" t="s">
        <v>115</v>
      </c>
      <c r="E136" s="226" t="s">
        <v>337</v>
      </c>
      <c r="F136" s="227" t="s">
        <v>338</v>
      </c>
      <c r="G136" s="228" t="s">
        <v>129</v>
      </c>
      <c r="H136" s="229">
        <v>1.0760000000000001</v>
      </c>
      <c r="I136" s="230"/>
      <c r="J136" s="231">
        <f>ROUND(I136*H136,2)</f>
        <v>0</v>
      </c>
      <c r="K136" s="232"/>
      <c r="L136" s="43"/>
      <c r="M136" s="233" t="s">
        <v>1</v>
      </c>
      <c r="N136" s="234" t="s">
        <v>41</v>
      </c>
      <c r="O136" s="96"/>
      <c r="P136" s="235">
        <f>O136*H136</f>
        <v>0</v>
      </c>
      <c r="Q136" s="235">
        <v>0</v>
      </c>
      <c r="R136" s="235">
        <f>Q136*H136</f>
        <v>0</v>
      </c>
      <c r="S136" s="235">
        <v>0</v>
      </c>
      <c r="T136" s="236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37" t="s">
        <v>119</v>
      </c>
      <c r="AT136" s="237" t="s">
        <v>115</v>
      </c>
      <c r="AU136" s="237" t="s">
        <v>120</v>
      </c>
      <c r="AY136" s="16" t="s">
        <v>113</v>
      </c>
      <c r="BE136" s="238">
        <f>IF(N136="základná",J136,0)</f>
        <v>0</v>
      </c>
      <c r="BF136" s="238">
        <f>IF(N136="znížená",J136,0)</f>
        <v>0</v>
      </c>
      <c r="BG136" s="238">
        <f>IF(N136="zákl. prenesená",J136,0)</f>
        <v>0</v>
      </c>
      <c r="BH136" s="238">
        <f>IF(N136="zníž. prenesená",J136,0)</f>
        <v>0</v>
      </c>
      <c r="BI136" s="238">
        <f>IF(N136="nulová",J136,0)</f>
        <v>0</v>
      </c>
      <c r="BJ136" s="16" t="s">
        <v>120</v>
      </c>
      <c r="BK136" s="238">
        <f>ROUND(I136*H136,2)</f>
        <v>0</v>
      </c>
      <c r="BL136" s="16" t="s">
        <v>119</v>
      </c>
      <c r="BM136" s="237" t="s">
        <v>339</v>
      </c>
    </row>
    <row r="137" s="13" customFormat="1">
      <c r="A137" s="13"/>
      <c r="B137" s="239"/>
      <c r="C137" s="240"/>
      <c r="D137" s="241" t="s">
        <v>131</v>
      </c>
      <c r="E137" s="242" t="s">
        <v>1</v>
      </c>
      <c r="F137" s="243" t="s">
        <v>340</v>
      </c>
      <c r="G137" s="240"/>
      <c r="H137" s="244">
        <v>1.0760000000000001</v>
      </c>
      <c r="I137" s="245"/>
      <c r="J137" s="240"/>
      <c r="K137" s="240"/>
      <c r="L137" s="246"/>
      <c r="M137" s="247"/>
      <c r="N137" s="248"/>
      <c r="O137" s="248"/>
      <c r="P137" s="248"/>
      <c r="Q137" s="248"/>
      <c r="R137" s="248"/>
      <c r="S137" s="248"/>
      <c r="T137" s="249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0" t="s">
        <v>131</v>
      </c>
      <c r="AU137" s="250" t="s">
        <v>120</v>
      </c>
      <c r="AV137" s="13" t="s">
        <v>120</v>
      </c>
      <c r="AW137" s="13" t="s">
        <v>31</v>
      </c>
      <c r="AX137" s="13" t="s">
        <v>80</v>
      </c>
      <c r="AY137" s="250" t="s">
        <v>113</v>
      </c>
    </row>
    <row r="138" s="2" customFormat="1" ht="24.15" customHeight="1">
      <c r="A138" s="37"/>
      <c r="B138" s="38"/>
      <c r="C138" s="225" t="s">
        <v>341</v>
      </c>
      <c r="D138" s="225" t="s">
        <v>115</v>
      </c>
      <c r="E138" s="226" t="s">
        <v>133</v>
      </c>
      <c r="F138" s="227" t="s">
        <v>134</v>
      </c>
      <c r="G138" s="228" t="s">
        <v>129</v>
      </c>
      <c r="H138" s="229">
        <v>1.4670000000000001</v>
      </c>
      <c r="I138" s="230"/>
      <c r="J138" s="231">
        <f>ROUND(I138*H138,2)</f>
        <v>0</v>
      </c>
      <c r="K138" s="232"/>
      <c r="L138" s="43"/>
      <c r="M138" s="233" t="s">
        <v>1</v>
      </c>
      <c r="N138" s="234" t="s">
        <v>41</v>
      </c>
      <c r="O138" s="96"/>
      <c r="P138" s="235">
        <f>O138*H138</f>
        <v>0</v>
      </c>
      <c r="Q138" s="235">
        <v>0</v>
      </c>
      <c r="R138" s="235">
        <f>Q138*H138</f>
        <v>0</v>
      </c>
      <c r="S138" s="235">
        <v>0</v>
      </c>
      <c r="T138" s="236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237" t="s">
        <v>119</v>
      </c>
      <c r="AT138" s="237" t="s">
        <v>115</v>
      </c>
      <c r="AU138" s="237" t="s">
        <v>120</v>
      </c>
      <c r="AY138" s="16" t="s">
        <v>113</v>
      </c>
      <c r="BE138" s="238">
        <f>IF(N138="základná",J138,0)</f>
        <v>0</v>
      </c>
      <c r="BF138" s="238">
        <f>IF(N138="znížená",J138,0)</f>
        <v>0</v>
      </c>
      <c r="BG138" s="238">
        <f>IF(N138="zákl. prenesená",J138,0)</f>
        <v>0</v>
      </c>
      <c r="BH138" s="238">
        <f>IF(N138="zníž. prenesená",J138,0)</f>
        <v>0</v>
      </c>
      <c r="BI138" s="238">
        <f>IF(N138="nulová",J138,0)</f>
        <v>0</v>
      </c>
      <c r="BJ138" s="16" t="s">
        <v>120</v>
      </c>
      <c r="BK138" s="238">
        <f>ROUND(I138*H138,2)</f>
        <v>0</v>
      </c>
      <c r="BL138" s="16" t="s">
        <v>119</v>
      </c>
      <c r="BM138" s="237" t="s">
        <v>342</v>
      </c>
    </row>
    <row r="139" s="13" customFormat="1">
      <c r="A139" s="13"/>
      <c r="B139" s="239"/>
      <c r="C139" s="240"/>
      <c r="D139" s="241" t="s">
        <v>131</v>
      </c>
      <c r="E139" s="242" t="s">
        <v>1</v>
      </c>
      <c r="F139" s="243" t="s">
        <v>343</v>
      </c>
      <c r="G139" s="240"/>
      <c r="H139" s="244">
        <v>1.4670000000000001</v>
      </c>
      <c r="I139" s="245"/>
      <c r="J139" s="240"/>
      <c r="K139" s="240"/>
      <c r="L139" s="246"/>
      <c r="M139" s="247"/>
      <c r="N139" s="248"/>
      <c r="O139" s="248"/>
      <c r="P139" s="248"/>
      <c r="Q139" s="248"/>
      <c r="R139" s="248"/>
      <c r="S139" s="248"/>
      <c r="T139" s="249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0" t="s">
        <v>131</v>
      </c>
      <c r="AU139" s="250" t="s">
        <v>120</v>
      </c>
      <c r="AV139" s="13" t="s">
        <v>120</v>
      </c>
      <c r="AW139" s="13" t="s">
        <v>31</v>
      </c>
      <c r="AX139" s="13" t="s">
        <v>80</v>
      </c>
      <c r="AY139" s="250" t="s">
        <v>113</v>
      </c>
    </row>
    <row r="140" s="2" customFormat="1" ht="24.15" customHeight="1">
      <c r="A140" s="37"/>
      <c r="B140" s="38"/>
      <c r="C140" s="225" t="s">
        <v>344</v>
      </c>
      <c r="D140" s="225" t="s">
        <v>115</v>
      </c>
      <c r="E140" s="226" t="s">
        <v>138</v>
      </c>
      <c r="F140" s="227" t="s">
        <v>139</v>
      </c>
      <c r="G140" s="228" t="s">
        <v>129</v>
      </c>
      <c r="H140" s="229">
        <v>1.4670000000000001</v>
      </c>
      <c r="I140" s="230"/>
      <c r="J140" s="231">
        <f>ROUND(I140*H140,2)</f>
        <v>0</v>
      </c>
      <c r="K140" s="232"/>
      <c r="L140" s="43"/>
      <c r="M140" s="233" t="s">
        <v>1</v>
      </c>
      <c r="N140" s="234" t="s">
        <v>41</v>
      </c>
      <c r="O140" s="96"/>
      <c r="P140" s="235">
        <f>O140*H140</f>
        <v>0</v>
      </c>
      <c r="Q140" s="235">
        <v>0</v>
      </c>
      <c r="R140" s="235">
        <f>Q140*H140</f>
        <v>0</v>
      </c>
      <c r="S140" s="235">
        <v>0</v>
      </c>
      <c r="T140" s="236">
        <f>S140*H140</f>
        <v>0</v>
      </c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R140" s="237" t="s">
        <v>119</v>
      </c>
      <c r="AT140" s="237" t="s">
        <v>115</v>
      </c>
      <c r="AU140" s="237" t="s">
        <v>120</v>
      </c>
      <c r="AY140" s="16" t="s">
        <v>113</v>
      </c>
      <c r="BE140" s="238">
        <f>IF(N140="základná",J140,0)</f>
        <v>0</v>
      </c>
      <c r="BF140" s="238">
        <f>IF(N140="znížená",J140,0)</f>
        <v>0</v>
      </c>
      <c r="BG140" s="238">
        <f>IF(N140="zákl. prenesená",J140,0)</f>
        <v>0</v>
      </c>
      <c r="BH140" s="238">
        <f>IF(N140="zníž. prenesená",J140,0)</f>
        <v>0</v>
      </c>
      <c r="BI140" s="238">
        <f>IF(N140="nulová",J140,0)</f>
        <v>0</v>
      </c>
      <c r="BJ140" s="16" t="s">
        <v>120</v>
      </c>
      <c r="BK140" s="238">
        <f>ROUND(I140*H140,2)</f>
        <v>0</v>
      </c>
      <c r="BL140" s="16" t="s">
        <v>119</v>
      </c>
      <c r="BM140" s="237" t="s">
        <v>345</v>
      </c>
    </row>
    <row r="141" s="13" customFormat="1">
      <c r="A141" s="13"/>
      <c r="B141" s="239"/>
      <c r="C141" s="240"/>
      <c r="D141" s="241" t="s">
        <v>131</v>
      </c>
      <c r="E141" s="242" t="s">
        <v>1</v>
      </c>
      <c r="F141" s="243" t="s">
        <v>346</v>
      </c>
      <c r="G141" s="240"/>
      <c r="H141" s="244">
        <v>1.4670000000000001</v>
      </c>
      <c r="I141" s="245"/>
      <c r="J141" s="240"/>
      <c r="K141" s="240"/>
      <c r="L141" s="246"/>
      <c r="M141" s="247"/>
      <c r="N141" s="248"/>
      <c r="O141" s="248"/>
      <c r="P141" s="248"/>
      <c r="Q141" s="248"/>
      <c r="R141" s="248"/>
      <c r="S141" s="248"/>
      <c r="T141" s="249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0" t="s">
        <v>131</v>
      </c>
      <c r="AU141" s="250" t="s">
        <v>120</v>
      </c>
      <c r="AV141" s="13" t="s">
        <v>120</v>
      </c>
      <c r="AW141" s="13" t="s">
        <v>31</v>
      </c>
      <c r="AX141" s="13" t="s">
        <v>80</v>
      </c>
      <c r="AY141" s="250" t="s">
        <v>113</v>
      </c>
    </row>
    <row r="142" s="2" customFormat="1" ht="33" customHeight="1">
      <c r="A142" s="37"/>
      <c r="B142" s="38"/>
      <c r="C142" s="225" t="s">
        <v>347</v>
      </c>
      <c r="D142" s="225" t="s">
        <v>115</v>
      </c>
      <c r="E142" s="226" t="s">
        <v>147</v>
      </c>
      <c r="F142" s="227" t="s">
        <v>148</v>
      </c>
      <c r="G142" s="228" t="s">
        <v>129</v>
      </c>
      <c r="H142" s="229">
        <v>1.4670000000000001</v>
      </c>
      <c r="I142" s="230"/>
      <c r="J142" s="231">
        <f>ROUND(I142*H142,2)</f>
        <v>0</v>
      </c>
      <c r="K142" s="232"/>
      <c r="L142" s="43"/>
      <c r="M142" s="233" t="s">
        <v>1</v>
      </c>
      <c r="N142" s="234" t="s">
        <v>41</v>
      </c>
      <c r="O142" s="96"/>
      <c r="P142" s="235">
        <f>O142*H142</f>
        <v>0</v>
      </c>
      <c r="Q142" s="235">
        <v>0</v>
      </c>
      <c r="R142" s="235">
        <f>Q142*H142</f>
        <v>0</v>
      </c>
      <c r="S142" s="235">
        <v>0</v>
      </c>
      <c r="T142" s="236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37" t="s">
        <v>119</v>
      </c>
      <c r="AT142" s="237" t="s">
        <v>115</v>
      </c>
      <c r="AU142" s="237" t="s">
        <v>120</v>
      </c>
      <c r="AY142" s="16" t="s">
        <v>113</v>
      </c>
      <c r="BE142" s="238">
        <f>IF(N142="základná",J142,0)</f>
        <v>0</v>
      </c>
      <c r="BF142" s="238">
        <f>IF(N142="znížená",J142,0)</f>
        <v>0</v>
      </c>
      <c r="BG142" s="238">
        <f>IF(N142="zákl. prenesená",J142,0)</f>
        <v>0</v>
      </c>
      <c r="BH142" s="238">
        <f>IF(N142="zníž. prenesená",J142,0)</f>
        <v>0</v>
      </c>
      <c r="BI142" s="238">
        <f>IF(N142="nulová",J142,0)</f>
        <v>0</v>
      </c>
      <c r="BJ142" s="16" t="s">
        <v>120</v>
      </c>
      <c r="BK142" s="238">
        <f>ROUND(I142*H142,2)</f>
        <v>0</v>
      </c>
      <c r="BL142" s="16" t="s">
        <v>119</v>
      </c>
      <c r="BM142" s="237" t="s">
        <v>348</v>
      </c>
    </row>
    <row r="143" s="2" customFormat="1" ht="37.8" customHeight="1">
      <c r="A143" s="37"/>
      <c r="B143" s="38"/>
      <c r="C143" s="225" t="s">
        <v>349</v>
      </c>
      <c r="D143" s="225" t="s">
        <v>115</v>
      </c>
      <c r="E143" s="226" t="s">
        <v>153</v>
      </c>
      <c r="F143" s="227" t="s">
        <v>154</v>
      </c>
      <c r="G143" s="228" t="s">
        <v>129</v>
      </c>
      <c r="H143" s="229">
        <v>2.9340000000000002</v>
      </c>
      <c r="I143" s="230"/>
      <c r="J143" s="231">
        <f>ROUND(I143*H143,2)</f>
        <v>0</v>
      </c>
      <c r="K143" s="232"/>
      <c r="L143" s="43"/>
      <c r="M143" s="233" t="s">
        <v>1</v>
      </c>
      <c r="N143" s="234" t="s">
        <v>41</v>
      </c>
      <c r="O143" s="96"/>
      <c r="P143" s="235">
        <f>O143*H143</f>
        <v>0</v>
      </c>
      <c r="Q143" s="235">
        <v>0</v>
      </c>
      <c r="R143" s="235">
        <f>Q143*H143</f>
        <v>0</v>
      </c>
      <c r="S143" s="235">
        <v>0</v>
      </c>
      <c r="T143" s="236">
        <f>S143*H143</f>
        <v>0</v>
      </c>
      <c r="U143" s="37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R143" s="237" t="s">
        <v>119</v>
      </c>
      <c r="AT143" s="237" t="s">
        <v>115</v>
      </c>
      <c r="AU143" s="237" t="s">
        <v>120</v>
      </c>
      <c r="AY143" s="16" t="s">
        <v>113</v>
      </c>
      <c r="BE143" s="238">
        <f>IF(N143="základná",J143,0)</f>
        <v>0</v>
      </c>
      <c r="BF143" s="238">
        <f>IF(N143="znížená",J143,0)</f>
        <v>0</v>
      </c>
      <c r="BG143" s="238">
        <f>IF(N143="zákl. prenesená",J143,0)</f>
        <v>0</v>
      </c>
      <c r="BH143" s="238">
        <f>IF(N143="zníž. prenesená",J143,0)</f>
        <v>0</v>
      </c>
      <c r="BI143" s="238">
        <f>IF(N143="nulová",J143,0)</f>
        <v>0</v>
      </c>
      <c r="BJ143" s="16" t="s">
        <v>120</v>
      </c>
      <c r="BK143" s="238">
        <f>ROUND(I143*H143,2)</f>
        <v>0</v>
      </c>
      <c r="BL143" s="16" t="s">
        <v>119</v>
      </c>
      <c r="BM143" s="237" t="s">
        <v>350</v>
      </c>
    </row>
    <row r="144" s="13" customFormat="1">
      <c r="A144" s="13"/>
      <c r="B144" s="239"/>
      <c r="C144" s="240"/>
      <c r="D144" s="241" t="s">
        <v>131</v>
      </c>
      <c r="E144" s="242" t="s">
        <v>1</v>
      </c>
      <c r="F144" s="243" t="s">
        <v>351</v>
      </c>
      <c r="G144" s="240"/>
      <c r="H144" s="244">
        <v>2.9340000000000002</v>
      </c>
      <c r="I144" s="245"/>
      <c r="J144" s="240"/>
      <c r="K144" s="240"/>
      <c r="L144" s="246"/>
      <c r="M144" s="247"/>
      <c r="N144" s="248"/>
      <c r="O144" s="248"/>
      <c r="P144" s="248"/>
      <c r="Q144" s="248"/>
      <c r="R144" s="248"/>
      <c r="S144" s="248"/>
      <c r="T144" s="249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0" t="s">
        <v>131</v>
      </c>
      <c r="AU144" s="250" t="s">
        <v>120</v>
      </c>
      <c r="AV144" s="13" t="s">
        <v>120</v>
      </c>
      <c r="AW144" s="13" t="s">
        <v>31</v>
      </c>
      <c r="AX144" s="13" t="s">
        <v>80</v>
      </c>
      <c r="AY144" s="250" t="s">
        <v>113</v>
      </c>
    </row>
    <row r="145" s="2" customFormat="1" ht="24.15" customHeight="1">
      <c r="A145" s="37"/>
      <c r="B145" s="38"/>
      <c r="C145" s="225" t="s">
        <v>352</v>
      </c>
      <c r="D145" s="225" t="s">
        <v>115</v>
      </c>
      <c r="E145" s="226" t="s">
        <v>353</v>
      </c>
      <c r="F145" s="227" t="s">
        <v>354</v>
      </c>
      <c r="G145" s="228" t="s">
        <v>129</v>
      </c>
      <c r="H145" s="229">
        <v>1.4670000000000001</v>
      </c>
      <c r="I145" s="230"/>
      <c r="J145" s="231">
        <f>ROUND(I145*H145,2)</f>
        <v>0</v>
      </c>
      <c r="K145" s="232"/>
      <c r="L145" s="43"/>
      <c r="M145" s="233" t="s">
        <v>1</v>
      </c>
      <c r="N145" s="234" t="s">
        <v>41</v>
      </c>
      <c r="O145" s="96"/>
      <c r="P145" s="235">
        <f>O145*H145</f>
        <v>0</v>
      </c>
      <c r="Q145" s="235">
        <v>0</v>
      </c>
      <c r="R145" s="235">
        <f>Q145*H145</f>
        <v>0</v>
      </c>
      <c r="S145" s="235">
        <v>0</v>
      </c>
      <c r="T145" s="236">
        <f>S145*H145</f>
        <v>0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37" t="s">
        <v>119</v>
      </c>
      <c r="AT145" s="237" t="s">
        <v>115</v>
      </c>
      <c r="AU145" s="237" t="s">
        <v>120</v>
      </c>
      <c r="AY145" s="16" t="s">
        <v>113</v>
      </c>
      <c r="BE145" s="238">
        <f>IF(N145="základná",J145,0)</f>
        <v>0</v>
      </c>
      <c r="BF145" s="238">
        <f>IF(N145="znížená",J145,0)</f>
        <v>0</v>
      </c>
      <c r="BG145" s="238">
        <f>IF(N145="zákl. prenesená",J145,0)</f>
        <v>0</v>
      </c>
      <c r="BH145" s="238">
        <f>IF(N145="zníž. prenesená",J145,0)</f>
        <v>0</v>
      </c>
      <c r="BI145" s="238">
        <f>IF(N145="nulová",J145,0)</f>
        <v>0</v>
      </c>
      <c r="BJ145" s="16" t="s">
        <v>120</v>
      </c>
      <c r="BK145" s="238">
        <f>ROUND(I145*H145,2)</f>
        <v>0</v>
      </c>
      <c r="BL145" s="16" t="s">
        <v>119</v>
      </c>
      <c r="BM145" s="237" t="s">
        <v>355</v>
      </c>
    </row>
    <row r="146" s="2" customFormat="1" ht="16.5" customHeight="1">
      <c r="A146" s="37"/>
      <c r="B146" s="38"/>
      <c r="C146" s="225" t="s">
        <v>356</v>
      </c>
      <c r="D146" s="225" t="s">
        <v>115</v>
      </c>
      <c r="E146" s="226" t="s">
        <v>162</v>
      </c>
      <c r="F146" s="227" t="s">
        <v>163</v>
      </c>
      <c r="G146" s="228" t="s">
        <v>129</v>
      </c>
      <c r="H146" s="229">
        <v>1.4670000000000001</v>
      </c>
      <c r="I146" s="230"/>
      <c r="J146" s="231">
        <f>ROUND(I146*H146,2)</f>
        <v>0</v>
      </c>
      <c r="K146" s="232"/>
      <c r="L146" s="43"/>
      <c r="M146" s="233" t="s">
        <v>1</v>
      </c>
      <c r="N146" s="234" t="s">
        <v>41</v>
      </c>
      <c r="O146" s="96"/>
      <c r="P146" s="235">
        <f>O146*H146</f>
        <v>0</v>
      </c>
      <c r="Q146" s="235">
        <v>0</v>
      </c>
      <c r="R146" s="235">
        <f>Q146*H146</f>
        <v>0</v>
      </c>
      <c r="S146" s="235">
        <v>0</v>
      </c>
      <c r="T146" s="236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37" t="s">
        <v>119</v>
      </c>
      <c r="AT146" s="237" t="s">
        <v>115</v>
      </c>
      <c r="AU146" s="237" t="s">
        <v>120</v>
      </c>
      <c r="AY146" s="16" t="s">
        <v>113</v>
      </c>
      <c r="BE146" s="238">
        <f>IF(N146="základná",J146,0)</f>
        <v>0</v>
      </c>
      <c r="BF146" s="238">
        <f>IF(N146="znížená",J146,0)</f>
        <v>0</v>
      </c>
      <c r="BG146" s="238">
        <f>IF(N146="zákl. prenesená",J146,0)</f>
        <v>0</v>
      </c>
      <c r="BH146" s="238">
        <f>IF(N146="zníž. prenesená",J146,0)</f>
        <v>0</v>
      </c>
      <c r="BI146" s="238">
        <f>IF(N146="nulová",J146,0)</f>
        <v>0</v>
      </c>
      <c r="BJ146" s="16" t="s">
        <v>120</v>
      </c>
      <c r="BK146" s="238">
        <f>ROUND(I146*H146,2)</f>
        <v>0</v>
      </c>
      <c r="BL146" s="16" t="s">
        <v>119</v>
      </c>
      <c r="BM146" s="237" t="s">
        <v>357</v>
      </c>
    </row>
    <row r="147" s="2" customFormat="1" ht="24.15" customHeight="1">
      <c r="A147" s="37"/>
      <c r="B147" s="38"/>
      <c r="C147" s="225" t="s">
        <v>358</v>
      </c>
      <c r="D147" s="225" t="s">
        <v>115</v>
      </c>
      <c r="E147" s="226" t="s">
        <v>166</v>
      </c>
      <c r="F147" s="227" t="s">
        <v>167</v>
      </c>
      <c r="G147" s="228" t="s">
        <v>168</v>
      </c>
      <c r="H147" s="229">
        <v>2.5670000000000002</v>
      </c>
      <c r="I147" s="230"/>
      <c r="J147" s="231">
        <f>ROUND(I147*H147,2)</f>
        <v>0</v>
      </c>
      <c r="K147" s="232"/>
      <c r="L147" s="43"/>
      <c r="M147" s="233" t="s">
        <v>1</v>
      </c>
      <c r="N147" s="234" t="s">
        <v>41</v>
      </c>
      <c r="O147" s="96"/>
      <c r="P147" s="235">
        <f>O147*H147</f>
        <v>0</v>
      </c>
      <c r="Q147" s="235">
        <v>0</v>
      </c>
      <c r="R147" s="235">
        <f>Q147*H147</f>
        <v>0</v>
      </c>
      <c r="S147" s="235">
        <v>0</v>
      </c>
      <c r="T147" s="236">
        <f>S147*H147</f>
        <v>0</v>
      </c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R147" s="237" t="s">
        <v>119</v>
      </c>
      <c r="AT147" s="237" t="s">
        <v>115</v>
      </c>
      <c r="AU147" s="237" t="s">
        <v>120</v>
      </c>
      <c r="AY147" s="16" t="s">
        <v>113</v>
      </c>
      <c r="BE147" s="238">
        <f>IF(N147="základná",J147,0)</f>
        <v>0</v>
      </c>
      <c r="BF147" s="238">
        <f>IF(N147="znížená",J147,0)</f>
        <v>0</v>
      </c>
      <c r="BG147" s="238">
        <f>IF(N147="zákl. prenesená",J147,0)</f>
        <v>0</v>
      </c>
      <c r="BH147" s="238">
        <f>IF(N147="zníž. prenesená",J147,0)</f>
        <v>0</v>
      </c>
      <c r="BI147" s="238">
        <f>IF(N147="nulová",J147,0)</f>
        <v>0</v>
      </c>
      <c r="BJ147" s="16" t="s">
        <v>120</v>
      </c>
      <c r="BK147" s="238">
        <f>ROUND(I147*H147,2)</f>
        <v>0</v>
      </c>
      <c r="BL147" s="16" t="s">
        <v>119</v>
      </c>
      <c r="BM147" s="237" t="s">
        <v>359</v>
      </c>
    </row>
    <row r="148" s="13" customFormat="1">
      <c r="A148" s="13"/>
      <c r="B148" s="239"/>
      <c r="C148" s="240"/>
      <c r="D148" s="241" t="s">
        <v>131</v>
      </c>
      <c r="E148" s="242" t="s">
        <v>1</v>
      </c>
      <c r="F148" s="243" t="s">
        <v>360</v>
      </c>
      <c r="G148" s="240"/>
      <c r="H148" s="244">
        <v>2.5670000000000002</v>
      </c>
      <c r="I148" s="245"/>
      <c r="J148" s="240"/>
      <c r="K148" s="240"/>
      <c r="L148" s="246"/>
      <c r="M148" s="247"/>
      <c r="N148" s="248"/>
      <c r="O148" s="248"/>
      <c r="P148" s="248"/>
      <c r="Q148" s="248"/>
      <c r="R148" s="248"/>
      <c r="S148" s="248"/>
      <c r="T148" s="249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0" t="s">
        <v>131</v>
      </c>
      <c r="AU148" s="250" t="s">
        <v>120</v>
      </c>
      <c r="AV148" s="13" t="s">
        <v>120</v>
      </c>
      <c r="AW148" s="13" t="s">
        <v>31</v>
      </c>
      <c r="AX148" s="13" t="s">
        <v>80</v>
      </c>
      <c r="AY148" s="250" t="s">
        <v>113</v>
      </c>
    </row>
    <row r="149" s="2" customFormat="1" ht="21.75" customHeight="1">
      <c r="A149" s="37"/>
      <c r="B149" s="38"/>
      <c r="C149" s="225" t="s">
        <v>361</v>
      </c>
      <c r="D149" s="225" t="s">
        <v>115</v>
      </c>
      <c r="E149" s="226" t="s">
        <v>172</v>
      </c>
      <c r="F149" s="227" t="s">
        <v>173</v>
      </c>
      <c r="G149" s="228" t="s">
        <v>118</v>
      </c>
      <c r="H149" s="229">
        <v>8.1199999999999992</v>
      </c>
      <c r="I149" s="230"/>
      <c r="J149" s="231">
        <f>ROUND(I149*H149,2)</f>
        <v>0</v>
      </c>
      <c r="K149" s="232"/>
      <c r="L149" s="43"/>
      <c r="M149" s="233" t="s">
        <v>1</v>
      </c>
      <c r="N149" s="234" t="s">
        <v>41</v>
      </c>
      <c r="O149" s="96"/>
      <c r="P149" s="235">
        <f>O149*H149</f>
        <v>0</v>
      </c>
      <c r="Q149" s="235">
        <v>0</v>
      </c>
      <c r="R149" s="235">
        <f>Q149*H149</f>
        <v>0</v>
      </c>
      <c r="S149" s="235">
        <v>0</v>
      </c>
      <c r="T149" s="236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237" t="s">
        <v>119</v>
      </c>
      <c r="AT149" s="237" t="s">
        <v>115</v>
      </c>
      <c r="AU149" s="237" t="s">
        <v>120</v>
      </c>
      <c r="AY149" s="16" t="s">
        <v>113</v>
      </c>
      <c r="BE149" s="238">
        <f>IF(N149="základná",J149,0)</f>
        <v>0</v>
      </c>
      <c r="BF149" s="238">
        <f>IF(N149="znížená",J149,0)</f>
        <v>0</v>
      </c>
      <c r="BG149" s="238">
        <f>IF(N149="zákl. prenesená",J149,0)</f>
        <v>0</v>
      </c>
      <c r="BH149" s="238">
        <f>IF(N149="zníž. prenesená",J149,0)</f>
        <v>0</v>
      </c>
      <c r="BI149" s="238">
        <f>IF(N149="nulová",J149,0)</f>
        <v>0</v>
      </c>
      <c r="BJ149" s="16" t="s">
        <v>120</v>
      </c>
      <c r="BK149" s="238">
        <f>ROUND(I149*H149,2)</f>
        <v>0</v>
      </c>
      <c r="BL149" s="16" t="s">
        <v>119</v>
      </c>
      <c r="BM149" s="237" t="s">
        <v>362</v>
      </c>
    </row>
    <row r="150" s="13" customFormat="1">
      <c r="A150" s="13"/>
      <c r="B150" s="239"/>
      <c r="C150" s="240"/>
      <c r="D150" s="241" t="s">
        <v>131</v>
      </c>
      <c r="E150" s="242" t="s">
        <v>1</v>
      </c>
      <c r="F150" s="243" t="s">
        <v>363</v>
      </c>
      <c r="G150" s="240"/>
      <c r="H150" s="244">
        <v>8.1199999999999992</v>
      </c>
      <c r="I150" s="245"/>
      <c r="J150" s="240"/>
      <c r="K150" s="240"/>
      <c r="L150" s="246"/>
      <c r="M150" s="247"/>
      <c r="N150" s="248"/>
      <c r="O150" s="248"/>
      <c r="P150" s="248"/>
      <c r="Q150" s="248"/>
      <c r="R150" s="248"/>
      <c r="S150" s="248"/>
      <c r="T150" s="249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50" t="s">
        <v>131</v>
      </c>
      <c r="AU150" s="250" t="s">
        <v>120</v>
      </c>
      <c r="AV150" s="13" t="s">
        <v>120</v>
      </c>
      <c r="AW150" s="13" t="s">
        <v>31</v>
      </c>
      <c r="AX150" s="13" t="s">
        <v>80</v>
      </c>
      <c r="AY150" s="250" t="s">
        <v>113</v>
      </c>
    </row>
    <row r="151" s="2" customFormat="1" ht="16.5" customHeight="1">
      <c r="A151" s="37"/>
      <c r="B151" s="38"/>
      <c r="C151" s="262" t="s">
        <v>364</v>
      </c>
      <c r="D151" s="262" t="s">
        <v>176</v>
      </c>
      <c r="E151" s="263" t="s">
        <v>177</v>
      </c>
      <c r="F151" s="264" t="s">
        <v>178</v>
      </c>
      <c r="G151" s="265" t="s">
        <v>179</v>
      </c>
      <c r="H151" s="266">
        <v>0.251</v>
      </c>
      <c r="I151" s="267"/>
      <c r="J151" s="268">
        <f>ROUND(I151*H151,2)</f>
        <v>0</v>
      </c>
      <c r="K151" s="269"/>
      <c r="L151" s="270"/>
      <c r="M151" s="271" t="s">
        <v>1</v>
      </c>
      <c r="N151" s="272" t="s">
        <v>41</v>
      </c>
      <c r="O151" s="96"/>
      <c r="P151" s="235">
        <f>O151*H151</f>
        <v>0</v>
      </c>
      <c r="Q151" s="235">
        <v>0.001</v>
      </c>
      <c r="R151" s="235">
        <f>Q151*H151</f>
        <v>0.00025100000000000003</v>
      </c>
      <c r="S151" s="235">
        <v>0</v>
      </c>
      <c r="T151" s="236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237" t="s">
        <v>152</v>
      </c>
      <c r="AT151" s="237" t="s">
        <v>176</v>
      </c>
      <c r="AU151" s="237" t="s">
        <v>120</v>
      </c>
      <c r="AY151" s="16" t="s">
        <v>113</v>
      </c>
      <c r="BE151" s="238">
        <f>IF(N151="základná",J151,0)</f>
        <v>0</v>
      </c>
      <c r="BF151" s="238">
        <f>IF(N151="znížená",J151,0)</f>
        <v>0</v>
      </c>
      <c r="BG151" s="238">
        <f>IF(N151="zákl. prenesená",J151,0)</f>
        <v>0</v>
      </c>
      <c r="BH151" s="238">
        <f>IF(N151="zníž. prenesená",J151,0)</f>
        <v>0</v>
      </c>
      <c r="BI151" s="238">
        <f>IF(N151="nulová",J151,0)</f>
        <v>0</v>
      </c>
      <c r="BJ151" s="16" t="s">
        <v>120</v>
      </c>
      <c r="BK151" s="238">
        <f>ROUND(I151*H151,2)</f>
        <v>0</v>
      </c>
      <c r="BL151" s="16" t="s">
        <v>119</v>
      </c>
      <c r="BM151" s="237" t="s">
        <v>365</v>
      </c>
    </row>
    <row r="152" s="13" customFormat="1">
      <c r="A152" s="13"/>
      <c r="B152" s="239"/>
      <c r="C152" s="240"/>
      <c r="D152" s="241" t="s">
        <v>131</v>
      </c>
      <c r="E152" s="240"/>
      <c r="F152" s="243" t="s">
        <v>366</v>
      </c>
      <c r="G152" s="240"/>
      <c r="H152" s="244">
        <v>0.251</v>
      </c>
      <c r="I152" s="245"/>
      <c r="J152" s="240"/>
      <c r="K152" s="240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131</v>
      </c>
      <c r="AU152" s="250" t="s">
        <v>120</v>
      </c>
      <c r="AV152" s="13" t="s">
        <v>120</v>
      </c>
      <c r="AW152" s="13" t="s">
        <v>4</v>
      </c>
      <c r="AX152" s="13" t="s">
        <v>80</v>
      </c>
      <c r="AY152" s="250" t="s">
        <v>113</v>
      </c>
    </row>
    <row r="153" s="12" customFormat="1" ht="22.8" customHeight="1">
      <c r="A153" s="12"/>
      <c r="B153" s="209"/>
      <c r="C153" s="210"/>
      <c r="D153" s="211" t="s">
        <v>74</v>
      </c>
      <c r="E153" s="223" t="s">
        <v>137</v>
      </c>
      <c r="F153" s="223" t="s">
        <v>187</v>
      </c>
      <c r="G153" s="210"/>
      <c r="H153" s="210"/>
      <c r="I153" s="213"/>
      <c r="J153" s="224">
        <f>BK153</f>
        <v>0</v>
      </c>
      <c r="K153" s="210"/>
      <c r="L153" s="215"/>
      <c r="M153" s="216"/>
      <c r="N153" s="217"/>
      <c r="O153" s="217"/>
      <c r="P153" s="218">
        <f>SUM(P154:P166)</f>
        <v>0</v>
      </c>
      <c r="Q153" s="217"/>
      <c r="R153" s="218">
        <f>SUM(R154:R166)</f>
        <v>5.6815091999999989</v>
      </c>
      <c r="S153" s="217"/>
      <c r="T153" s="219">
        <f>SUM(T154:T166)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0" t="s">
        <v>80</v>
      </c>
      <c r="AT153" s="221" t="s">
        <v>74</v>
      </c>
      <c r="AU153" s="221" t="s">
        <v>80</v>
      </c>
      <c r="AY153" s="220" t="s">
        <v>113</v>
      </c>
      <c r="BK153" s="222">
        <f>SUM(BK154:BK166)</f>
        <v>0</v>
      </c>
    </row>
    <row r="154" s="2" customFormat="1" ht="24.15" customHeight="1">
      <c r="A154" s="37"/>
      <c r="B154" s="38"/>
      <c r="C154" s="225" t="s">
        <v>367</v>
      </c>
      <c r="D154" s="225" t="s">
        <v>115</v>
      </c>
      <c r="E154" s="226" t="s">
        <v>189</v>
      </c>
      <c r="F154" s="227" t="s">
        <v>190</v>
      </c>
      <c r="G154" s="228" t="s">
        <v>118</v>
      </c>
      <c r="H154" s="229">
        <v>5.0599999999999996</v>
      </c>
      <c r="I154" s="230"/>
      <c r="J154" s="231">
        <f>ROUND(I154*H154,2)</f>
        <v>0</v>
      </c>
      <c r="K154" s="232"/>
      <c r="L154" s="43"/>
      <c r="M154" s="233" t="s">
        <v>1</v>
      </c>
      <c r="N154" s="234" t="s">
        <v>41</v>
      </c>
      <c r="O154" s="96"/>
      <c r="P154" s="235">
        <f>O154*H154</f>
        <v>0</v>
      </c>
      <c r="Q154" s="235">
        <v>0.27994000000000002</v>
      </c>
      <c r="R154" s="235">
        <f>Q154*H154</f>
        <v>1.4164964</v>
      </c>
      <c r="S154" s="235">
        <v>0</v>
      </c>
      <c r="T154" s="236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37" t="s">
        <v>119</v>
      </c>
      <c r="AT154" s="237" t="s">
        <v>115</v>
      </c>
      <c r="AU154" s="237" t="s">
        <v>120</v>
      </c>
      <c r="AY154" s="16" t="s">
        <v>113</v>
      </c>
      <c r="BE154" s="238">
        <f>IF(N154="základná",J154,0)</f>
        <v>0</v>
      </c>
      <c r="BF154" s="238">
        <f>IF(N154="znížená",J154,0)</f>
        <v>0</v>
      </c>
      <c r="BG154" s="238">
        <f>IF(N154="zákl. prenesená",J154,0)</f>
        <v>0</v>
      </c>
      <c r="BH154" s="238">
        <f>IF(N154="zníž. prenesená",J154,0)</f>
        <v>0</v>
      </c>
      <c r="BI154" s="238">
        <f>IF(N154="nulová",J154,0)</f>
        <v>0</v>
      </c>
      <c r="BJ154" s="16" t="s">
        <v>120</v>
      </c>
      <c r="BK154" s="238">
        <f>ROUND(I154*H154,2)</f>
        <v>0</v>
      </c>
      <c r="BL154" s="16" t="s">
        <v>119</v>
      </c>
      <c r="BM154" s="237" t="s">
        <v>368</v>
      </c>
    </row>
    <row r="155" s="13" customFormat="1">
      <c r="A155" s="13"/>
      <c r="B155" s="239"/>
      <c r="C155" s="240"/>
      <c r="D155" s="241" t="s">
        <v>131</v>
      </c>
      <c r="E155" s="242" t="s">
        <v>1</v>
      </c>
      <c r="F155" s="243" t="s">
        <v>369</v>
      </c>
      <c r="G155" s="240"/>
      <c r="H155" s="244">
        <v>5.0599999999999996</v>
      </c>
      <c r="I155" s="245"/>
      <c r="J155" s="240"/>
      <c r="K155" s="240"/>
      <c r="L155" s="246"/>
      <c r="M155" s="247"/>
      <c r="N155" s="248"/>
      <c r="O155" s="248"/>
      <c r="P155" s="248"/>
      <c r="Q155" s="248"/>
      <c r="R155" s="248"/>
      <c r="S155" s="248"/>
      <c r="T155" s="249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0" t="s">
        <v>131</v>
      </c>
      <c r="AU155" s="250" t="s">
        <v>120</v>
      </c>
      <c r="AV155" s="13" t="s">
        <v>120</v>
      </c>
      <c r="AW155" s="13" t="s">
        <v>31</v>
      </c>
      <c r="AX155" s="13" t="s">
        <v>80</v>
      </c>
      <c r="AY155" s="250" t="s">
        <v>113</v>
      </c>
    </row>
    <row r="156" s="2" customFormat="1" ht="24.15" customHeight="1">
      <c r="A156" s="37"/>
      <c r="B156" s="38"/>
      <c r="C156" s="225" t="s">
        <v>370</v>
      </c>
      <c r="D156" s="225" t="s">
        <v>115</v>
      </c>
      <c r="E156" s="226" t="s">
        <v>371</v>
      </c>
      <c r="F156" s="227" t="s">
        <v>372</v>
      </c>
      <c r="G156" s="228" t="s">
        <v>118</v>
      </c>
      <c r="H156" s="229">
        <v>2.9199999999999999</v>
      </c>
      <c r="I156" s="230"/>
      <c r="J156" s="231">
        <f>ROUND(I156*H156,2)</f>
        <v>0</v>
      </c>
      <c r="K156" s="232"/>
      <c r="L156" s="43"/>
      <c r="M156" s="233" t="s">
        <v>1</v>
      </c>
      <c r="N156" s="234" t="s">
        <v>41</v>
      </c>
      <c r="O156" s="96"/>
      <c r="P156" s="235">
        <f>O156*H156</f>
        <v>0</v>
      </c>
      <c r="Q156" s="235">
        <v>0.37080000000000002</v>
      </c>
      <c r="R156" s="235">
        <f>Q156*H156</f>
        <v>1.0827359999999999</v>
      </c>
      <c r="S156" s="235">
        <v>0</v>
      </c>
      <c r="T156" s="236">
        <f>S156*H156</f>
        <v>0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37" t="s">
        <v>119</v>
      </c>
      <c r="AT156" s="237" t="s">
        <v>115</v>
      </c>
      <c r="AU156" s="237" t="s">
        <v>120</v>
      </c>
      <c r="AY156" s="16" t="s">
        <v>113</v>
      </c>
      <c r="BE156" s="238">
        <f>IF(N156="základná",J156,0)</f>
        <v>0</v>
      </c>
      <c r="BF156" s="238">
        <f>IF(N156="znížená",J156,0)</f>
        <v>0</v>
      </c>
      <c r="BG156" s="238">
        <f>IF(N156="zákl. prenesená",J156,0)</f>
        <v>0</v>
      </c>
      <c r="BH156" s="238">
        <f>IF(N156="zníž. prenesená",J156,0)</f>
        <v>0</v>
      </c>
      <c r="BI156" s="238">
        <f>IF(N156="nulová",J156,0)</f>
        <v>0</v>
      </c>
      <c r="BJ156" s="16" t="s">
        <v>120</v>
      </c>
      <c r="BK156" s="238">
        <f>ROUND(I156*H156,2)</f>
        <v>0</v>
      </c>
      <c r="BL156" s="16" t="s">
        <v>119</v>
      </c>
      <c r="BM156" s="237" t="s">
        <v>373</v>
      </c>
    </row>
    <row r="157" s="13" customFormat="1">
      <c r="A157" s="13"/>
      <c r="B157" s="239"/>
      <c r="C157" s="240"/>
      <c r="D157" s="241" t="s">
        <v>131</v>
      </c>
      <c r="E157" s="242" t="s">
        <v>1</v>
      </c>
      <c r="F157" s="243" t="s">
        <v>374</v>
      </c>
      <c r="G157" s="240"/>
      <c r="H157" s="244">
        <v>2.9199999999999999</v>
      </c>
      <c r="I157" s="245"/>
      <c r="J157" s="240"/>
      <c r="K157" s="240"/>
      <c r="L157" s="246"/>
      <c r="M157" s="247"/>
      <c r="N157" s="248"/>
      <c r="O157" s="248"/>
      <c r="P157" s="248"/>
      <c r="Q157" s="248"/>
      <c r="R157" s="248"/>
      <c r="S157" s="248"/>
      <c r="T157" s="249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0" t="s">
        <v>131</v>
      </c>
      <c r="AU157" s="250" t="s">
        <v>120</v>
      </c>
      <c r="AV157" s="13" t="s">
        <v>120</v>
      </c>
      <c r="AW157" s="13" t="s">
        <v>31</v>
      </c>
      <c r="AX157" s="13" t="s">
        <v>80</v>
      </c>
      <c r="AY157" s="250" t="s">
        <v>113</v>
      </c>
    </row>
    <row r="158" s="2" customFormat="1" ht="33" customHeight="1">
      <c r="A158" s="37"/>
      <c r="B158" s="38"/>
      <c r="C158" s="225" t="s">
        <v>375</v>
      </c>
      <c r="D158" s="225" t="s">
        <v>115</v>
      </c>
      <c r="E158" s="226" t="s">
        <v>376</v>
      </c>
      <c r="F158" s="227" t="s">
        <v>377</v>
      </c>
      <c r="G158" s="228" t="s">
        <v>118</v>
      </c>
      <c r="H158" s="229">
        <v>4.5999999999999996</v>
      </c>
      <c r="I158" s="230"/>
      <c r="J158" s="231">
        <f>ROUND(I158*H158,2)</f>
        <v>0</v>
      </c>
      <c r="K158" s="232"/>
      <c r="L158" s="43"/>
      <c r="M158" s="233" t="s">
        <v>1</v>
      </c>
      <c r="N158" s="234" t="s">
        <v>41</v>
      </c>
      <c r="O158" s="96"/>
      <c r="P158" s="235">
        <f>O158*H158</f>
        <v>0</v>
      </c>
      <c r="Q158" s="235">
        <v>0.18462999999999999</v>
      </c>
      <c r="R158" s="235">
        <f>Q158*H158</f>
        <v>0.84929799999999989</v>
      </c>
      <c r="S158" s="235">
        <v>0</v>
      </c>
      <c r="T158" s="236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237" t="s">
        <v>119</v>
      </c>
      <c r="AT158" s="237" t="s">
        <v>115</v>
      </c>
      <c r="AU158" s="237" t="s">
        <v>120</v>
      </c>
      <c r="AY158" s="16" t="s">
        <v>113</v>
      </c>
      <c r="BE158" s="238">
        <f>IF(N158="základná",J158,0)</f>
        <v>0</v>
      </c>
      <c r="BF158" s="238">
        <f>IF(N158="znížená",J158,0)</f>
        <v>0</v>
      </c>
      <c r="BG158" s="238">
        <f>IF(N158="zákl. prenesená",J158,0)</f>
        <v>0</v>
      </c>
      <c r="BH158" s="238">
        <f>IF(N158="zníž. prenesená",J158,0)</f>
        <v>0</v>
      </c>
      <c r="BI158" s="238">
        <f>IF(N158="nulová",J158,0)</f>
        <v>0</v>
      </c>
      <c r="BJ158" s="16" t="s">
        <v>120</v>
      </c>
      <c r="BK158" s="238">
        <f>ROUND(I158*H158,2)</f>
        <v>0</v>
      </c>
      <c r="BL158" s="16" t="s">
        <v>119</v>
      </c>
      <c r="BM158" s="237" t="s">
        <v>378</v>
      </c>
    </row>
    <row r="159" s="13" customFormat="1">
      <c r="A159" s="13"/>
      <c r="B159" s="239"/>
      <c r="C159" s="240"/>
      <c r="D159" s="241" t="s">
        <v>131</v>
      </c>
      <c r="E159" s="242" t="s">
        <v>1</v>
      </c>
      <c r="F159" s="243" t="s">
        <v>379</v>
      </c>
      <c r="G159" s="240"/>
      <c r="H159" s="244">
        <v>4.5999999999999996</v>
      </c>
      <c r="I159" s="245"/>
      <c r="J159" s="240"/>
      <c r="K159" s="240"/>
      <c r="L159" s="246"/>
      <c r="M159" s="247"/>
      <c r="N159" s="248"/>
      <c r="O159" s="248"/>
      <c r="P159" s="248"/>
      <c r="Q159" s="248"/>
      <c r="R159" s="248"/>
      <c r="S159" s="248"/>
      <c r="T159" s="249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0" t="s">
        <v>131</v>
      </c>
      <c r="AU159" s="250" t="s">
        <v>120</v>
      </c>
      <c r="AV159" s="13" t="s">
        <v>120</v>
      </c>
      <c r="AW159" s="13" t="s">
        <v>31</v>
      </c>
      <c r="AX159" s="13" t="s">
        <v>80</v>
      </c>
      <c r="AY159" s="250" t="s">
        <v>113</v>
      </c>
    </row>
    <row r="160" s="2" customFormat="1" ht="37.8" customHeight="1">
      <c r="A160" s="37"/>
      <c r="B160" s="38"/>
      <c r="C160" s="225" t="s">
        <v>380</v>
      </c>
      <c r="D160" s="225" t="s">
        <v>115</v>
      </c>
      <c r="E160" s="226" t="s">
        <v>194</v>
      </c>
      <c r="F160" s="227" t="s">
        <v>195</v>
      </c>
      <c r="G160" s="228" t="s">
        <v>118</v>
      </c>
      <c r="H160" s="229">
        <v>0.59999999999999998</v>
      </c>
      <c r="I160" s="230"/>
      <c r="J160" s="231">
        <f>ROUND(I160*H160,2)</f>
        <v>0</v>
      </c>
      <c r="K160" s="232"/>
      <c r="L160" s="43"/>
      <c r="M160" s="233" t="s">
        <v>1</v>
      </c>
      <c r="N160" s="234" t="s">
        <v>41</v>
      </c>
      <c r="O160" s="96"/>
      <c r="P160" s="235">
        <f>O160*H160</f>
        <v>0</v>
      </c>
      <c r="Q160" s="235">
        <v>0.28731000000000001</v>
      </c>
      <c r="R160" s="235">
        <f>Q160*H160</f>
        <v>0.17238600000000001</v>
      </c>
      <c r="S160" s="235">
        <v>0</v>
      </c>
      <c r="T160" s="236">
        <f>S160*H160</f>
        <v>0</v>
      </c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R160" s="237" t="s">
        <v>119</v>
      </c>
      <c r="AT160" s="237" t="s">
        <v>115</v>
      </c>
      <c r="AU160" s="237" t="s">
        <v>120</v>
      </c>
      <c r="AY160" s="16" t="s">
        <v>113</v>
      </c>
      <c r="BE160" s="238">
        <f>IF(N160="základná",J160,0)</f>
        <v>0</v>
      </c>
      <c r="BF160" s="238">
        <f>IF(N160="znížená",J160,0)</f>
        <v>0</v>
      </c>
      <c r="BG160" s="238">
        <f>IF(N160="zákl. prenesená",J160,0)</f>
        <v>0</v>
      </c>
      <c r="BH160" s="238">
        <f>IF(N160="zníž. prenesená",J160,0)</f>
        <v>0</v>
      </c>
      <c r="BI160" s="238">
        <f>IF(N160="nulová",J160,0)</f>
        <v>0</v>
      </c>
      <c r="BJ160" s="16" t="s">
        <v>120</v>
      </c>
      <c r="BK160" s="238">
        <f>ROUND(I160*H160,2)</f>
        <v>0</v>
      </c>
      <c r="BL160" s="16" t="s">
        <v>119</v>
      </c>
      <c r="BM160" s="237" t="s">
        <v>381</v>
      </c>
    </row>
    <row r="161" s="13" customFormat="1">
      <c r="A161" s="13"/>
      <c r="B161" s="239"/>
      <c r="C161" s="240"/>
      <c r="D161" s="241" t="s">
        <v>131</v>
      </c>
      <c r="E161" s="242" t="s">
        <v>1</v>
      </c>
      <c r="F161" s="243" t="s">
        <v>382</v>
      </c>
      <c r="G161" s="240"/>
      <c r="H161" s="244">
        <v>0.59999999999999998</v>
      </c>
      <c r="I161" s="245"/>
      <c r="J161" s="240"/>
      <c r="K161" s="240"/>
      <c r="L161" s="246"/>
      <c r="M161" s="247"/>
      <c r="N161" s="248"/>
      <c r="O161" s="248"/>
      <c r="P161" s="248"/>
      <c r="Q161" s="248"/>
      <c r="R161" s="248"/>
      <c r="S161" s="248"/>
      <c r="T161" s="24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0" t="s">
        <v>131</v>
      </c>
      <c r="AU161" s="250" t="s">
        <v>120</v>
      </c>
      <c r="AV161" s="13" t="s">
        <v>120</v>
      </c>
      <c r="AW161" s="13" t="s">
        <v>31</v>
      </c>
      <c r="AX161" s="13" t="s">
        <v>80</v>
      </c>
      <c r="AY161" s="250" t="s">
        <v>113</v>
      </c>
    </row>
    <row r="162" s="2" customFormat="1" ht="37.8" customHeight="1">
      <c r="A162" s="37"/>
      <c r="B162" s="38"/>
      <c r="C162" s="225" t="s">
        <v>383</v>
      </c>
      <c r="D162" s="225" t="s">
        <v>115</v>
      </c>
      <c r="E162" s="226" t="s">
        <v>384</v>
      </c>
      <c r="F162" s="227" t="s">
        <v>385</v>
      </c>
      <c r="G162" s="228" t="s">
        <v>118</v>
      </c>
      <c r="H162" s="229">
        <v>2.9199999999999999</v>
      </c>
      <c r="I162" s="230"/>
      <c r="J162" s="231">
        <f>ROUND(I162*H162,2)</f>
        <v>0</v>
      </c>
      <c r="K162" s="232"/>
      <c r="L162" s="43"/>
      <c r="M162" s="233" t="s">
        <v>1</v>
      </c>
      <c r="N162" s="234" t="s">
        <v>41</v>
      </c>
      <c r="O162" s="96"/>
      <c r="P162" s="235">
        <f>O162*H162</f>
        <v>0</v>
      </c>
      <c r="Q162" s="235">
        <v>0.43097000000000002</v>
      </c>
      <c r="R162" s="235">
        <f>Q162*H162</f>
        <v>1.2584324</v>
      </c>
      <c r="S162" s="235">
        <v>0</v>
      </c>
      <c r="T162" s="236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37" t="s">
        <v>119</v>
      </c>
      <c r="AT162" s="237" t="s">
        <v>115</v>
      </c>
      <c r="AU162" s="237" t="s">
        <v>120</v>
      </c>
      <c r="AY162" s="16" t="s">
        <v>113</v>
      </c>
      <c r="BE162" s="238">
        <f>IF(N162="základná",J162,0)</f>
        <v>0</v>
      </c>
      <c r="BF162" s="238">
        <f>IF(N162="znížená",J162,0)</f>
        <v>0</v>
      </c>
      <c r="BG162" s="238">
        <f>IF(N162="zákl. prenesená",J162,0)</f>
        <v>0</v>
      </c>
      <c r="BH162" s="238">
        <f>IF(N162="zníž. prenesená",J162,0)</f>
        <v>0</v>
      </c>
      <c r="BI162" s="238">
        <f>IF(N162="nulová",J162,0)</f>
        <v>0</v>
      </c>
      <c r="BJ162" s="16" t="s">
        <v>120</v>
      </c>
      <c r="BK162" s="238">
        <f>ROUND(I162*H162,2)</f>
        <v>0</v>
      </c>
      <c r="BL162" s="16" t="s">
        <v>119</v>
      </c>
      <c r="BM162" s="237" t="s">
        <v>386</v>
      </c>
    </row>
    <row r="163" s="13" customFormat="1">
      <c r="A163" s="13"/>
      <c r="B163" s="239"/>
      <c r="C163" s="240"/>
      <c r="D163" s="241" t="s">
        <v>131</v>
      </c>
      <c r="E163" s="242" t="s">
        <v>1</v>
      </c>
      <c r="F163" s="243" t="s">
        <v>374</v>
      </c>
      <c r="G163" s="240"/>
      <c r="H163" s="244">
        <v>2.9199999999999999</v>
      </c>
      <c r="I163" s="245"/>
      <c r="J163" s="240"/>
      <c r="K163" s="240"/>
      <c r="L163" s="246"/>
      <c r="M163" s="247"/>
      <c r="N163" s="248"/>
      <c r="O163" s="248"/>
      <c r="P163" s="248"/>
      <c r="Q163" s="248"/>
      <c r="R163" s="248"/>
      <c r="S163" s="248"/>
      <c r="T163" s="249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0" t="s">
        <v>131</v>
      </c>
      <c r="AU163" s="250" t="s">
        <v>120</v>
      </c>
      <c r="AV163" s="13" t="s">
        <v>120</v>
      </c>
      <c r="AW163" s="13" t="s">
        <v>31</v>
      </c>
      <c r="AX163" s="13" t="s">
        <v>80</v>
      </c>
      <c r="AY163" s="250" t="s">
        <v>113</v>
      </c>
    </row>
    <row r="164" s="2" customFormat="1" ht="33" customHeight="1">
      <c r="A164" s="37"/>
      <c r="B164" s="38"/>
      <c r="C164" s="225" t="s">
        <v>387</v>
      </c>
      <c r="D164" s="225" t="s">
        <v>115</v>
      </c>
      <c r="E164" s="226" t="s">
        <v>388</v>
      </c>
      <c r="F164" s="227" t="s">
        <v>389</v>
      </c>
      <c r="G164" s="228" t="s">
        <v>118</v>
      </c>
      <c r="H164" s="229">
        <v>6.9199999999999999</v>
      </c>
      <c r="I164" s="230"/>
      <c r="J164" s="231">
        <f>ROUND(I164*H164,2)</f>
        <v>0</v>
      </c>
      <c r="K164" s="232"/>
      <c r="L164" s="43"/>
      <c r="M164" s="233" t="s">
        <v>1</v>
      </c>
      <c r="N164" s="234" t="s">
        <v>41</v>
      </c>
      <c r="O164" s="96"/>
      <c r="P164" s="235">
        <f>O164*H164</f>
        <v>0</v>
      </c>
      <c r="Q164" s="235">
        <v>0.00071000000000000002</v>
      </c>
      <c r="R164" s="235">
        <f>Q164*H164</f>
        <v>0.0049132000000000004</v>
      </c>
      <c r="S164" s="235">
        <v>0</v>
      </c>
      <c r="T164" s="236">
        <f>S164*H164</f>
        <v>0</v>
      </c>
      <c r="U164" s="37"/>
      <c r="V164" s="37"/>
      <c r="W164" s="37"/>
      <c r="X164" s="37"/>
      <c r="Y164" s="37"/>
      <c r="Z164" s="37"/>
      <c r="AA164" s="37"/>
      <c r="AB164" s="37"/>
      <c r="AC164" s="37"/>
      <c r="AD164" s="37"/>
      <c r="AE164" s="37"/>
      <c r="AR164" s="237" t="s">
        <v>119</v>
      </c>
      <c r="AT164" s="237" t="s">
        <v>115</v>
      </c>
      <c r="AU164" s="237" t="s">
        <v>120</v>
      </c>
      <c r="AY164" s="16" t="s">
        <v>113</v>
      </c>
      <c r="BE164" s="238">
        <f>IF(N164="základná",J164,0)</f>
        <v>0</v>
      </c>
      <c r="BF164" s="238">
        <f>IF(N164="znížená",J164,0)</f>
        <v>0</v>
      </c>
      <c r="BG164" s="238">
        <f>IF(N164="zákl. prenesená",J164,0)</f>
        <v>0</v>
      </c>
      <c r="BH164" s="238">
        <f>IF(N164="zníž. prenesená",J164,0)</f>
        <v>0</v>
      </c>
      <c r="BI164" s="238">
        <f>IF(N164="nulová",J164,0)</f>
        <v>0</v>
      </c>
      <c r="BJ164" s="16" t="s">
        <v>120</v>
      </c>
      <c r="BK164" s="238">
        <f>ROUND(I164*H164,2)</f>
        <v>0</v>
      </c>
      <c r="BL164" s="16" t="s">
        <v>119</v>
      </c>
      <c r="BM164" s="237" t="s">
        <v>390</v>
      </c>
    </row>
    <row r="165" s="13" customFormat="1">
      <c r="A165" s="13"/>
      <c r="B165" s="239"/>
      <c r="C165" s="240"/>
      <c r="D165" s="241" t="s">
        <v>131</v>
      </c>
      <c r="E165" s="242" t="s">
        <v>1</v>
      </c>
      <c r="F165" s="243" t="s">
        <v>391</v>
      </c>
      <c r="G165" s="240"/>
      <c r="H165" s="244">
        <v>6.9199999999999999</v>
      </c>
      <c r="I165" s="245"/>
      <c r="J165" s="240"/>
      <c r="K165" s="240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131</v>
      </c>
      <c r="AU165" s="250" t="s">
        <v>120</v>
      </c>
      <c r="AV165" s="13" t="s">
        <v>120</v>
      </c>
      <c r="AW165" s="13" t="s">
        <v>31</v>
      </c>
      <c r="AX165" s="13" t="s">
        <v>80</v>
      </c>
      <c r="AY165" s="250" t="s">
        <v>113</v>
      </c>
    </row>
    <row r="166" s="2" customFormat="1" ht="33" customHeight="1">
      <c r="A166" s="37"/>
      <c r="B166" s="38"/>
      <c r="C166" s="225" t="s">
        <v>261</v>
      </c>
      <c r="D166" s="225" t="s">
        <v>115</v>
      </c>
      <c r="E166" s="226" t="s">
        <v>392</v>
      </c>
      <c r="F166" s="227" t="s">
        <v>393</v>
      </c>
      <c r="G166" s="228" t="s">
        <v>118</v>
      </c>
      <c r="H166" s="229">
        <v>6.9199999999999999</v>
      </c>
      <c r="I166" s="230"/>
      <c r="J166" s="231">
        <f>ROUND(I166*H166,2)</f>
        <v>0</v>
      </c>
      <c r="K166" s="232"/>
      <c r="L166" s="43"/>
      <c r="M166" s="233" t="s">
        <v>1</v>
      </c>
      <c r="N166" s="234" t="s">
        <v>41</v>
      </c>
      <c r="O166" s="96"/>
      <c r="P166" s="235">
        <f>O166*H166</f>
        <v>0</v>
      </c>
      <c r="Q166" s="235">
        <v>0.12966</v>
      </c>
      <c r="R166" s="235">
        <f>Q166*H166</f>
        <v>0.89724720000000002</v>
      </c>
      <c r="S166" s="235">
        <v>0</v>
      </c>
      <c r="T166" s="236">
        <f>S166*H166</f>
        <v>0</v>
      </c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R166" s="237" t="s">
        <v>119</v>
      </c>
      <c r="AT166" s="237" t="s">
        <v>115</v>
      </c>
      <c r="AU166" s="237" t="s">
        <v>120</v>
      </c>
      <c r="AY166" s="16" t="s">
        <v>113</v>
      </c>
      <c r="BE166" s="238">
        <f>IF(N166="základná",J166,0)</f>
        <v>0</v>
      </c>
      <c r="BF166" s="238">
        <f>IF(N166="znížená",J166,0)</f>
        <v>0</v>
      </c>
      <c r="BG166" s="238">
        <f>IF(N166="zákl. prenesená",J166,0)</f>
        <v>0</v>
      </c>
      <c r="BH166" s="238">
        <f>IF(N166="zníž. prenesená",J166,0)</f>
        <v>0</v>
      </c>
      <c r="BI166" s="238">
        <f>IF(N166="nulová",J166,0)</f>
        <v>0</v>
      </c>
      <c r="BJ166" s="16" t="s">
        <v>120</v>
      </c>
      <c r="BK166" s="238">
        <f>ROUND(I166*H166,2)</f>
        <v>0</v>
      </c>
      <c r="BL166" s="16" t="s">
        <v>119</v>
      </c>
      <c r="BM166" s="237" t="s">
        <v>394</v>
      </c>
    </row>
    <row r="167" s="12" customFormat="1" ht="22.8" customHeight="1">
      <c r="A167" s="12"/>
      <c r="B167" s="209"/>
      <c r="C167" s="210"/>
      <c r="D167" s="211" t="s">
        <v>74</v>
      </c>
      <c r="E167" s="223" t="s">
        <v>141</v>
      </c>
      <c r="F167" s="223" t="s">
        <v>395</v>
      </c>
      <c r="G167" s="210"/>
      <c r="H167" s="210"/>
      <c r="I167" s="213"/>
      <c r="J167" s="224">
        <f>BK167</f>
        <v>0</v>
      </c>
      <c r="K167" s="210"/>
      <c r="L167" s="215"/>
      <c r="M167" s="216"/>
      <c r="N167" s="217"/>
      <c r="O167" s="217"/>
      <c r="P167" s="218">
        <f>SUM(P168:P169)</f>
        <v>0</v>
      </c>
      <c r="Q167" s="217"/>
      <c r="R167" s="218">
        <f>SUM(R168:R169)</f>
        <v>0.16276294</v>
      </c>
      <c r="S167" s="217"/>
      <c r="T167" s="219">
        <f>SUM(T168:T169)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0" t="s">
        <v>80</v>
      </c>
      <c r="AT167" s="221" t="s">
        <v>74</v>
      </c>
      <c r="AU167" s="221" t="s">
        <v>80</v>
      </c>
      <c r="AY167" s="220" t="s">
        <v>113</v>
      </c>
      <c r="BK167" s="222">
        <f>SUM(BK168:BK169)</f>
        <v>0</v>
      </c>
    </row>
    <row r="168" s="2" customFormat="1" ht="24.15" customHeight="1">
      <c r="A168" s="37"/>
      <c r="B168" s="38"/>
      <c r="C168" s="225" t="s">
        <v>396</v>
      </c>
      <c r="D168" s="225" t="s">
        <v>115</v>
      </c>
      <c r="E168" s="226" t="s">
        <v>397</v>
      </c>
      <c r="F168" s="227" t="s">
        <v>398</v>
      </c>
      <c r="G168" s="228" t="s">
        <v>129</v>
      </c>
      <c r="H168" s="229">
        <v>0.040000000000000001</v>
      </c>
      <c r="I168" s="230"/>
      <c r="J168" s="231">
        <f>ROUND(I168*H168,2)</f>
        <v>0</v>
      </c>
      <c r="K168" s="232"/>
      <c r="L168" s="43"/>
      <c r="M168" s="233" t="s">
        <v>1</v>
      </c>
      <c r="N168" s="234" t="s">
        <v>41</v>
      </c>
      <c r="O168" s="96"/>
      <c r="P168" s="235">
        <f>O168*H168</f>
        <v>0</v>
      </c>
      <c r="Q168" s="235">
        <v>2.1940735</v>
      </c>
      <c r="R168" s="235">
        <f>Q168*H168</f>
        <v>0.087762939999999998</v>
      </c>
      <c r="S168" s="235">
        <v>0</v>
      </c>
      <c r="T168" s="236">
        <f>S168*H168</f>
        <v>0</v>
      </c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R168" s="237" t="s">
        <v>119</v>
      </c>
      <c r="AT168" s="237" t="s">
        <v>115</v>
      </c>
      <c r="AU168" s="237" t="s">
        <v>120</v>
      </c>
      <c r="AY168" s="16" t="s">
        <v>113</v>
      </c>
      <c r="BE168" s="238">
        <f>IF(N168="základná",J168,0)</f>
        <v>0</v>
      </c>
      <c r="BF168" s="238">
        <f>IF(N168="znížená",J168,0)</f>
        <v>0</v>
      </c>
      <c r="BG168" s="238">
        <f>IF(N168="zákl. prenesená",J168,0)</f>
        <v>0</v>
      </c>
      <c r="BH168" s="238">
        <f>IF(N168="zníž. prenesená",J168,0)</f>
        <v>0</v>
      </c>
      <c r="BI168" s="238">
        <f>IF(N168="nulová",J168,0)</f>
        <v>0</v>
      </c>
      <c r="BJ168" s="16" t="s">
        <v>120</v>
      </c>
      <c r="BK168" s="238">
        <f>ROUND(I168*H168,2)</f>
        <v>0</v>
      </c>
      <c r="BL168" s="16" t="s">
        <v>119</v>
      </c>
      <c r="BM168" s="237" t="s">
        <v>399</v>
      </c>
    </row>
    <row r="169" s="2" customFormat="1" ht="33" customHeight="1">
      <c r="A169" s="37"/>
      <c r="B169" s="38"/>
      <c r="C169" s="262" t="s">
        <v>400</v>
      </c>
      <c r="D169" s="262" t="s">
        <v>176</v>
      </c>
      <c r="E169" s="263" t="s">
        <v>401</v>
      </c>
      <c r="F169" s="264" t="s">
        <v>402</v>
      </c>
      <c r="G169" s="265" t="s">
        <v>179</v>
      </c>
      <c r="H169" s="266">
        <v>75</v>
      </c>
      <c r="I169" s="267"/>
      <c r="J169" s="268">
        <f>ROUND(I169*H169,2)</f>
        <v>0</v>
      </c>
      <c r="K169" s="269"/>
      <c r="L169" s="270"/>
      <c r="M169" s="271" t="s">
        <v>1</v>
      </c>
      <c r="N169" s="272" t="s">
        <v>41</v>
      </c>
      <c r="O169" s="96"/>
      <c r="P169" s="235">
        <f>O169*H169</f>
        <v>0</v>
      </c>
      <c r="Q169" s="235">
        <v>0.001</v>
      </c>
      <c r="R169" s="235">
        <f>Q169*H169</f>
        <v>0.074999999999999997</v>
      </c>
      <c r="S169" s="235">
        <v>0</v>
      </c>
      <c r="T169" s="236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37" t="s">
        <v>152</v>
      </c>
      <c r="AT169" s="237" t="s">
        <v>176</v>
      </c>
      <c r="AU169" s="237" t="s">
        <v>120</v>
      </c>
      <c r="AY169" s="16" t="s">
        <v>113</v>
      </c>
      <c r="BE169" s="238">
        <f>IF(N169="základná",J169,0)</f>
        <v>0</v>
      </c>
      <c r="BF169" s="238">
        <f>IF(N169="znížená",J169,0)</f>
        <v>0</v>
      </c>
      <c r="BG169" s="238">
        <f>IF(N169="zákl. prenesená",J169,0)</f>
        <v>0</v>
      </c>
      <c r="BH169" s="238">
        <f>IF(N169="zníž. prenesená",J169,0)</f>
        <v>0</v>
      </c>
      <c r="BI169" s="238">
        <f>IF(N169="nulová",J169,0)</f>
        <v>0</v>
      </c>
      <c r="BJ169" s="16" t="s">
        <v>120</v>
      </c>
      <c r="BK169" s="238">
        <f>ROUND(I169*H169,2)</f>
        <v>0</v>
      </c>
      <c r="BL169" s="16" t="s">
        <v>119</v>
      </c>
      <c r="BM169" s="237" t="s">
        <v>403</v>
      </c>
    </row>
    <row r="170" s="12" customFormat="1" ht="22.8" customHeight="1">
      <c r="A170" s="12"/>
      <c r="B170" s="209"/>
      <c r="C170" s="210"/>
      <c r="D170" s="211" t="s">
        <v>74</v>
      </c>
      <c r="E170" s="223" t="s">
        <v>157</v>
      </c>
      <c r="F170" s="223" t="s">
        <v>223</v>
      </c>
      <c r="G170" s="210"/>
      <c r="H170" s="210"/>
      <c r="I170" s="213"/>
      <c r="J170" s="224">
        <f>BK170</f>
        <v>0</v>
      </c>
      <c r="K170" s="210"/>
      <c r="L170" s="215"/>
      <c r="M170" s="216"/>
      <c r="N170" s="217"/>
      <c r="O170" s="217"/>
      <c r="P170" s="218">
        <f>SUM(P171:P187)</f>
        <v>0</v>
      </c>
      <c r="Q170" s="217"/>
      <c r="R170" s="218">
        <f>SUM(R171:R187)</f>
        <v>0.65984290000000001</v>
      </c>
      <c r="S170" s="217"/>
      <c r="T170" s="219">
        <f>SUM(T171:T187)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20" t="s">
        <v>80</v>
      </c>
      <c r="AT170" s="221" t="s">
        <v>74</v>
      </c>
      <c r="AU170" s="221" t="s">
        <v>80</v>
      </c>
      <c r="AY170" s="220" t="s">
        <v>113</v>
      </c>
      <c r="BK170" s="222">
        <f>SUM(BK171:BK187)</f>
        <v>0</v>
      </c>
    </row>
    <row r="171" s="2" customFormat="1" ht="24.15" customHeight="1">
      <c r="A171" s="37"/>
      <c r="B171" s="38"/>
      <c r="C171" s="225" t="s">
        <v>404</v>
      </c>
      <c r="D171" s="225" t="s">
        <v>115</v>
      </c>
      <c r="E171" s="226" t="s">
        <v>405</v>
      </c>
      <c r="F171" s="227" t="s">
        <v>406</v>
      </c>
      <c r="G171" s="228" t="s">
        <v>232</v>
      </c>
      <c r="H171" s="229">
        <v>12</v>
      </c>
      <c r="I171" s="230"/>
      <c r="J171" s="231">
        <f>ROUND(I171*H171,2)</f>
        <v>0</v>
      </c>
      <c r="K171" s="232"/>
      <c r="L171" s="43"/>
      <c r="M171" s="233" t="s">
        <v>1</v>
      </c>
      <c r="N171" s="234" t="s">
        <v>41</v>
      </c>
      <c r="O171" s="96"/>
      <c r="P171" s="235">
        <f>O171*H171</f>
        <v>0</v>
      </c>
      <c r="Q171" s="235">
        <v>0</v>
      </c>
      <c r="R171" s="235">
        <f>Q171*H171</f>
        <v>0</v>
      </c>
      <c r="S171" s="235">
        <v>0</v>
      </c>
      <c r="T171" s="236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37" t="s">
        <v>119</v>
      </c>
      <c r="AT171" s="237" t="s">
        <v>115</v>
      </c>
      <c r="AU171" s="237" t="s">
        <v>120</v>
      </c>
      <c r="AY171" s="16" t="s">
        <v>113</v>
      </c>
      <c r="BE171" s="238">
        <f>IF(N171="základná",J171,0)</f>
        <v>0</v>
      </c>
      <c r="BF171" s="238">
        <f>IF(N171="znížená",J171,0)</f>
        <v>0</v>
      </c>
      <c r="BG171" s="238">
        <f>IF(N171="zákl. prenesená",J171,0)</f>
        <v>0</v>
      </c>
      <c r="BH171" s="238">
        <f>IF(N171="zníž. prenesená",J171,0)</f>
        <v>0</v>
      </c>
      <c r="BI171" s="238">
        <f>IF(N171="nulová",J171,0)</f>
        <v>0</v>
      </c>
      <c r="BJ171" s="16" t="s">
        <v>120</v>
      </c>
      <c r="BK171" s="238">
        <f>ROUND(I171*H171,2)</f>
        <v>0</v>
      </c>
      <c r="BL171" s="16" t="s">
        <v>119</v>
      </c>
      <c r="BM171" s="237" t="s">
        <v>407</v>
      </c>
    </row>
    <row r="172" s="2" customFormat="1" ht="37.8" customHeight="1">
      <c r="A172" s="37"/>
      <c r="B172" s="38"/>
      <c r="C172" s="225" t="s">
        <v>408</v>
      </c>
      <c r="D172" s="225" t="s">
        <v>115</v>
      </c>
      <c r="E172" s="226" t="s">
        <v>225</v>
      </c>
      <c r="F172" s="227" t="s">
        <v>226</v>
      </c>
      <c r="G172" s="228" t="s">
        <v>124</v>
      </c>
      <c r="H172" s="229">
        <v>2</v>
      </c>
      <c r="I172" s="230"/>
      <c r="J172" s="231">
        <f>ROUND(I172*H172,2)</f>
        <v>0</v>
      </c>
      <c r="K172" s="232"/>
      <c r="L172" s="43"/>
      <c r="M172" s="233" t="s">
        <v>1</v>
      </c>
      <c r="N172" s="234" t="s">
        <v>41</v>
      </c>
      <c r="O172" s="96"/>
      <c r="P172" s="235">
        <f>O172*H172</f>
        <v>0</v>
      </c>
      <c r="Q172" s="235">
        <v>0.098530000000000006</v>
      </c>
      <c r="R172" s="235">
        <f>Q172*H172</f>
        <v>0.19706000000000001</v>
      </c>
      <c r="S172" s="235">
        <v>0</v>
      </c>
      <c r="T172" s="236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237" t="s">
        <v>119</v>
      </c>
      <c r="AT172" s="237" t="s">
        <v>115</v>
      </c>
      <c r="AU172" s="237" t="s">
        <v>120</v>
      </c>
      <c r="AY172" s="16" t="s">
        <v>113</v>
      </c>
      <c r="BE172" s="238">
        <f>IF(N172="základná",J172,0)</f>
        <v>0</v>
      </c>
      <c r="BF172" s="238">
        <f>IF(N172="znížená",J172,0)</f>
        <v>0</v>
      </c>
      <c r="BG172" s="238">
        <f>IF(N172="zákl. prenesená",J172,0)</f>
        <v>0</v>
      </c>
      <c r="BH172" s="238">
        <f>IF(N172="zníž. prenesená",J172,0)</f>
        <v>0</v>
      </c>
      <c r="BI172" s="238">
        <f>IF(N172="nulová",J172,0)</f>
        <v>0</v>
      </c>
      <c r="BJ172" s="16" t="s">
        <v>120</v>
      </c>
      <c r="BK172" s="238">
        <f>ROUND(I172*H172,2)</f>
        <v>0</v>
      </c>
      <c r="BL172" s="16" t="s">
        <v>119</v>
      </c>
      <c r="BM172" s="237" t="s">
        <v>409</v>
      </c>
    </row>
    <row r="173" s="2" customFormat="1" ht="21.75" customHeight="1">
      <c r="A173" s="37"/>
      <c r="B173" s="38"/>
      <c r="C173" s="262" t="s">
        <v>410</v>
      </c>
      <c r="D173" s="262" t="s">
        <v>176</v>
      </c>
      <c r="E173" s="263" t="s">
        <v>411</v>
      </c>
      <c r="F173" s="264" t="s">
        <v>412</v>
      </c>
      <c r="G173" s="265" t="s">
        <v>232</v>
      </c>
      <c r="H173" s="266">
        <v>2.02</v>
      </c>
      <c r="I173" s="267"/>
      <c r="J173" s="268">
        <f>ROUND(I173*H173,2)</f>
        <v>0</v>
      </c>
      <c r="K173" s="269"/>
      <c r="L173" s="270"/>
      <c r="M173" s="271" t="s">
        <v>1</v>
      </c>
      <c r="N173" s="272" t="s">
        <v>41</v>
      </c>
      <c r="O173" s="96"/>
      <c r="P173" s="235">
        <f>O173*H173</f>
        <v>0</v>
      </c>
      <c r="Q173" s="235">
        <v>0.0235</v>
      </c>
      <c r="R173" s="235">
        <f>Q173*H173</f>
        <v>0.047469999999999998</v>
      </c>
      <c r="S173" s="235">
        <v>0</v>
      </c>
      <c r="T173" s="236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37" t="s">
        <v>152</v>
      </c>
      <c r="AT173" s="237" t="s">
        <v>176</v>
      </c>
      <c r="AU173" s="237" t="s">
        <v>120</v>
      </c>
      <c r="AY173" s="16" t="s">
        <v>113</v>
      </c>
      <c r="BE173" s="238">
        <f>IF(N173="základná",J173,0)</f>
        <v>0</v>
      </c>
      <c r="BF173" s="238">
        <f>IF(N173="znížená",J173,0)</f>
        <v>0</v>
      </c>
      <c r="BG173" s="238">
        <f>IF(N173="zákl. prenesená",J173,0)</f>
        <v>0</v>
      </c>
      <c r="BH173" s="238">
        <f>IF(N173="zníž. prenesená",J173,0)</f>
        <v>0</v>
      </c>
      <c r="BI173" s="238">
        <f>IF(N173="nulová",J173,0)</f>
        <v>0</v>
      </c>
      <c r="BJ173" s="16" t="s">
        <v>120</v>
      </c>
      <c r="BK173" s="238">
        <f>ROUND(I173*H173,2)</f>
        <v>0</v>
      </c>
      <c r="BL173" s="16" t="s">
        <v>119</v>
      </c>
      <c r="BM173" s="237" t="s">
        <v>413</v>
      </c>
    </row>
    <row r="174" s="13" customFormat="1">
      <c r="A174" s="13"/>
      <c r="B174" s="239"/>
      <c r="C174" s="240"/>
      <c r="D174" s="241" t="s">
        <v>131</v>
      </c>
      <c r="E174" s="240"/>
      <c r="F174" s="243" t="s">
        <v>414</v>
      </c>
      <c r="G174" s="240"/>
      <c r="H174" s="244">
        <v>2.02</v>
      </c>
      <c r="I174" s="245"/>
      <c r="J174" s="240"/>
      <c r="K174" s="240"/>
      <c r="L174" s="246"/>
      <c r="M174" s="247"/>
      <c r="N174" s="248"/>
      <c r="O174" s="248"/>
      <c r="P174" s="248"/>
      <c r="Q174" s="248"/>
      <c r="R174" s="248"/>
      <c r="S174" s="248"/>
      <c r="T174" s="249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0" t="s">
        <v>131</v>
      </c>
      <c r="AU174" s="250" t="s">
        <v>120</v>
      </c>
      <c r="AV174" s="13" t="s">
        <v>120</v>
      </c>
      <c r="AW174" s="13" t="s">
        <v>4</v>
      </c>
      <c r="AX174" s="13" t="s">
        <v>80</v>
      </c>
      <c r="AY174" s="250" t="s">
        <v>113</v>
      </c>
    </row>
    <row r="175" s="2" customFormat="1" ht="33" customHeight="1">
      <c r="A175" s="37"/>
      <c r="B175" s="38"/>
      <c r="C175" s="225" t="s">
        <v>415</v>
      </c>
      <c r="D175" s="225" t="s">
        <v>115</v>
      </c>
      <c r="E175" s="226" t="s">
        <v>416</v>
      </c>
      <c r="F175" s="227" t="s">
        <v>417</v>
      </c>
      <c r="G175" s="228" t="s">
        <v>124</v>
      </c>
      <c r="H175" s="229">
        <v>2</v>
      </c>
      <c r="I175" s="230"/>
      <c r="J175" s="231">
        <f>ROUND(I175*H175,2)</f>
        <v>0</v>
      </c>
      <c r="K175" s="232"/>
      <c r="L175" s="43"/>
      <c r="M175" s="233" t="s">
        <v>1</v>
      </c>
      <c r="N175" s="234" t="s">
        <v>41</v>
      </c>
      <c r="O175" s="96"/>
      <c r="P175" s="235">
        <f>O175*H175</f>
        <v>0</v>
      </c>
      <c r="Q175" s="235">
        <v>0.1258406</v>
      </c>
      <c r="R175" s="235">
        <f>Q175*H175</f>
        <v>0.25168119999999999</v>
      </c>
      <c r="S175" s="235">
        <v>0</v>
      </c>
      <c r="T175" s="236">
        <f>S175*H175</f>
        <v>0</v>
      </c>
      <c r="U175" s="37"/>
      <c r="V175" s="37"/>
      <c r="W175" s="37"/>
      <c r="X175" s="37"/>
      <c r="Y175" s="37"/>
      <c r="Z175" s="37"/>
      <c r="AA175" s="37"/>
      <c r="AB175" s="37"/>
      <c r="AC175" s="37"/>
      <c r="AD175" s="37"/>
      <c r="AE175" s="37"/>
      <c r="AR175" s="237" t="s">
        <v>119</v>
      </c>
      <c r="AT175" s="237" t="s">
        <v>115</v>
      </c>
      <c r="AU175" s="237" t="s">
        <v>120</v>
      </c>
      <c r="AY175" s="16" t="s">
        <v>113</v>
      </c>
      <c r="BE175" s="238">
        <f>IF(N175="základná",J175,0)</f>
        <v>0</v>
      </c>
      <c r="BF175" s="238">
        <f>IF(N175="znížená",J175,0)</f>
        <v>0</v>
      </c>
      <c r="BG175" s="238">
        <f>IF(N175="zákl. prenesená",J175,0)</f>
        <v>0</v>
      </c>
      <c r="BH175" s="238">
        <f>IF(N175="zníž. prenesená",J175,0)</f>
        <v>0</v>
      </c>
      <c r="BI175" s="238">
        <f>IF(N175="nulová",J175,0)</f>
        <v>0</v>
      </c>
      <c r="BJ175" s="16" t="s">
        <v>120</v>
      </c>
      <c r="BK175" s="238">
        <f>ROUND(I175*H175,2)</f>
        <v>0</v>
      </c>
      <c r="BL175" s="16" t="s">
        <v>119</v>
      </c>
      <c r="BM175" s="237" t="s">
        <v>418</v>
      </c>
    </row>
    <row r="176" s="2" customFormat="1" ht="24.15" customHeight="1">
      <c r="A176" s="37"/>
      <c r="B176" s="38"/>
      <c r="C176" s="262" t="s">
        <v>419</v>
      </c>
      <c r="D176" s="262" t="s">
        <v>176</v>
      </c>
      <c r="E176" s="263" t="s">
        <v>420</v>
      </c>
      <c r="F176" s="264" t="s">
        <v>421</v>
      </c>
      <c r="G176" s="265" t="s">
        <v>232</v>
      </c>
      <c r="H176" s="266">
        <v>2.02</v>
      </c>
      <c r="I176" s="267"/>
      <c r="J176" s="268">
        <f>ROUND(I176*H176,2)</f>
        <v>0</v>
      </c>
      <c r="K176" s="269"/>
      <c r="L176" s="270"/>
      <c r="M176" s="271" t="s">
        <v>1</v>
      </c>
      <c r="N176" s="272" t="s">
        <v>41</v>
      </c>
      <c r="O176" s="96"/>
      <c r="P176" s="235">
        <f>O176*H176</f>
        <v>0</v>
      </c>
      <c r="Q176" s="235">
        <v>0.081000000000000003</v>
      </c>
      <c r="R176" s="235">
        <f>Q176*H176</f>
        <v>0.16362000000000002</v>
      </c>
      <c r="S176" s="235">
        <v>0</v>
      </c>
      <c r="T176" s="236">
        <f>S176*H176</f>
        <v>0</v>
      </c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R176" s="237" t="s">
        <v>152</v>
      </c>
      <c r="AT176" s="237" t="s">
        <v>176</v>
      </c>
      <c r="AU176" s="237" t="s">
        <v>120</v>
      </c>
      <c r="AY176" s="16" t="s">
        <v>113</v>
      </c>
      <c r="BE176" s="238">
        <f>IF(N176="základná",J176,0)</f>
        <v>0</v>
      </c>
      <c r="BF176" s="238">
        <f>IF(N176="znížená",J176,0)</f>
        <v>0</v>
      </c>
      <c r="BG176" s="238">
        <f>IF(N176="zákl. prenesená",J176,0)</f>
        <v>0</v>
      </c>
      <c r="BH176" s="238">
        <f>IF(N176="zníž. prenesená",J176,0)</f>
        <v>0</v>
      </c>
      <c r="BI176" s="238">
        <f>IF(N176="nulová",J176,0)</f>
        <v>0</v>
      </c>
      <c r="BJ176" s="16" t="s">
        <v>120</v>
      </c>
      <c r="BK176" s="238">
        <f>ROUND(I176*H176,2)</f>
        <v>0</v>
      </c>
      <c r="BL176" s="16" t="s">
        <v>119</v>
      </c>
      <c r="BM176" s="237" t="s">
        <v>422</v>
      </c>
    </row>
    <row r="177" s="13" customFormat="1">
      <c r="A177" s="13"/>
      <c r="B177" s="239"/>
      <c r="C177" s="240"/>
      <c r="D177" s="241" t="s">
        <v>131</v>
      </c>
      <c r="E177" s="240"/>
      <c r="F177" s="243" t="s">
        <v>414</v>
      </c>
      <c r="G177" s="240"/>
      <c r="H177" s="244">
        <v>2.02</v>
      </c>
      <c r="I177" s="245"/>
      <c r="J177" s="240"/>
      <c r="K177" s="240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131</v>
      </c>
      <c r="AU177" s="250" t="s">
        <v>120</v>
      </c>
      <c r="AV177" s="13" t="s">
        <v>120</v>
      </c>
      <c r="AW177" s="13" t="s">
        <v>4</v>
      </c>
      <c r="AX177" s="13" t="s">
        <v>80</v>
      </c>
      <c r="AY177" s="250" t="s">
        <v>113</v>
      </c>
    </row>
    <row r="178" s="2" customFormat="1" ht="24.15" customHeight="1">
      <c r="A178" s="37"/>
      <c r="B178" s="38"/>
      <c r="C178" s="225" t="s">
        <v>423</v>
      </c>
      <c r="D178" s="225" t="s">
        <v>115</v>
      </c>
      <c r="E178" s="226" t="s">
        <v>424</v>
      </c>
      <c r="F178" s="227" t="s">
        <v>425</v>
      </c>
      <c r="G178" s="228" t="s">
        <v>124</v>
      </c>
      <c r="H178" s="229">
        <v>39</v>
      </c>
      <c r="I178" s="230"/>
      <c r="J178" s="231">
        <f>ROUND(I178*H178,2)</f>
        <v>0</v>
      </c>
      <c r="K178" s="232"/>
      <c r="L178" s="43"/>
      <c r="M178" s="233" t="s">
        <v>1</v>
      </c>
      <c r="N178" s="234" t="s">
        <v>41</v>
      </c>
      <c r="O178" s="96"/>
      <c r="P178" s="235">
        <f>O178*H178</f>
        <v>0</v>
      </c>
      <c r="Q178" s="235">
        <v>2.9999999999999999E-07</v>
      </c>
      <c r="R178" s="235">
        <f>Q178*H178</f>
        <v>1.17E-05</v>
      </c>
      <c r="S178" s="235">
        <v>0</v>
      </c>
      <c r="T178" s="236">
        <f>S178*H178</f>
        <v>0</v>
      </c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R178" s="237" t="s">
        <v>119</v>
      </c>
      <c r="AT178" s="237" t="s">
        <v>115</v>
      </c>
      <c r="AU178" s="237" t="s">
        <v>120</v>
      </c>
      <c r="AY178" s="16" t="s">
        <v>113</v>
      </c>
      <c r="BE178" s="238">
        <f>IF(N178="základná",J178,0)</f>
        <v>0</v>
      </c>
      <c r="BF178" s="238">
        <f>IF(N178="znížená",J178,0)</f>
        <v>0</v>
      </c>
      <c r="BG178" s="238">
        <f>IF(N178="zákl. prenesená",J178,0)</f>
        <v>0</v>
      </c>
      <c r="BH178" s="238">
        <f>IF(N178="zníž. prenesená",J178,0)</f>
        <v>0</v>
      </c>
      <c r="BI178" s="238">
        <f>IF(N178="nulová",J178,0)</f>
        <v>0</v>
      </c>
      <c r="BJ178" s="16" t="s">
        <v>120</v>
      </c>
      <c r="BK178" s="238">
        <f>ROUND(I178*H178,2)</f>
        <v>0</v>
      </c>
      <c r="BL178" s="16" t="s">
        <v>119</v>
      </c>
      <c r="BM178" s="237" t="s">
        <v>426</v>
      </c>
    </row>
    <row r="179" s="13" customFormat="1">
      <c r="A179" s="13"/>
      <c r="B179" s="239"/>
      <c r="C179" s="240"/>
      <c r="D179" s="241" t="s">
        <v>131</v>
      </c>
      <c r="E179" s="242" t="s">
        <v>1</v>
      </c>
      <c r="F179" s="243" t="s">
        <v>427</v>
      </c>
      <c r="G179" s="240"/>
      <c r="H179" s="244">
        <v>39</v>
      </c>
      <c r="I179" s="245"/>
      <c r="J179" s="240"/>
      <c r="K179" s="240"/>
      <c r="L179" s="246"/>
      <c r="M179" s="247"/>
      <c r="N179" s="248"/>
      <c r="O179" s="248"/>
      <c r="P179" s="248"/>
      <c r="Q179" s="248"/>
      <c r="R179" s="248"/>
      <c r="S179" s="248"/>
      <c r="T179" s="249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0" t="s">
        <v>131</v>
      </c>
      <c r="AU179" s="250" t="s">
        <v>120</v>
      </c>
      <c r="AV179" s="13" t="s">
        <v>120</v>
      </c>
      <c r="AW179" s="13" t="s">
        <v>31</v>
      </c>
      <c r="AX179" s="13" t="s">
        <v>80</v>
      </c>
      <c r="AY179" s="250" t="s">
        <v>113</v>
      </c>
    </row>
    <row r="180" s="2" customFormat="1" ht="24.15" customHeight="1">
      <c r="A180" s="37"/>
      <c r="B180" s="38"/>
      <c r="C180" s="225" t="s">
        <v>428</v>
      </c>
      <c r="D180" s="225" t="s">
        <v>115</v>
      </c>
      <c r="E180" s="226" t="s">
        <v>429</v>
      </c>
      <c r="F180" s="227" t="s">
        <v>430</v>
      </c>
      <c r="G180" s="228" t="s">
        <v>168</v>
      </c>
      <c r="H180" s="229">
        <v>5.6970000000000001</v>
      </c>
      <c r="I180" s="230"/>
      <c r="J180" s="231">
        <f>ROUND(I180*H180,2)</f>
        <v>0</v>
      </c>
      <c r="K180" s="232"/>
      <c r="L180" s="43"/>
      <c r="M180" s="233" t="s">
        <v>1</v>
      </c>
      <c r="N180" s="234" t="s">
        <v>41</v>
      </c>
      <c r="O180" s="96"/>
      <c r="P180" s="235">
        <f>O180*H180</f>
        <v>0</v>
      </c>
      <c r="Q180" s="235">
        <v>0</v>
      </c>
      <c r="R180" s="235">
        <f>Q180*H180</f>
        <v>0</v>
      </c>
      <c r="S180" s="235">
        <v>0</v>
      </c>
      <c r="T180" s="236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37" t="s">
        <v>119</v>
      </c>
      <c r="AT180" s="237" t="s">
        <v>115</v>
      </c>
      <c r="AU180" s="237" t="s">
        <v>120</v>
      </c>
      <c r="AY180" s="16" t="s">
        <v>113</v>
      </c>
      <c r="BE180" s="238">
        <f>IF(N180="základná",J180,0)</f>
        <v>0</v>
      </c>
      <c r="BF180" s="238">
        <f>IF(N180="znížená",J180,0)</f>
        <v>0</v>
      </c>
      <c r="BG180" s="238">
        <f>IF(N180="zákl. prenesená",J180,0)</f>
        <v>0</v>
      </c>
      <c r="BH180" s="238">
        <f>IF(N180="zníž. prenesená",J180,0)</f>
        <v>0</v>
      </c>
      <c r="BI180" s="238">
        <f>IF(N180="nulová",J180,0)</f>
        <v>0</v>
      </c>
      <c r="BJ180" s="16" t="s">
        <v>120</v>
      </c>
      <c r="BK180" s="238">
        <f>ROUND(I180*H180,2)</f>
        <v>0</v>
      </c>
      <c r="BL180" s="16" t="s">
        <v>119</v>
      </c>
      <c r="BM180" s="237" t="s">
        <v>431</v>
      </c>
    </row>
    <row r="181" s="2" customFormat="1" ht="24.15" customHeight="1">
      <c r="A181" s="37"/>
      <c r="B181" s="38"/>
      <c r="C181" s="225" t="s">
        <v>432</v>
      </c>
      <c r="D181" s="225" t="s">
        <v>115</v>
      </c>
      <c r="E181" s="226" t="s">
        <v>433</v>
      </c>
      <c r="F181" s="227" t="s">
        <v>434</v>
      </c>
      <c r="G181" s="228" t="s">
        <v>168</v>
      </c>
      <c r="H181" s="229">
        <v>28.484999999999999</v>
      </c>
      <c r="I181" s="230"/>
      <c r="J181" s="231">
        <f>ROUND(I181*H181,2)</f>
        <v>0</v>
      </c>
      <c r="K181" s="232"/>
      <c r="L181" s="43"/>
      <c r="M181" s="233" t="s">
        <v>1</v>
      </c>
      <c r="N181" s="234" t="s">
        <v>41</v>
      </c>
      <c r="O181" s="96"/>
      <c r="P181" s="235">
        <f>O181*H181</f>
        <v>0</v>
      </c>
      <c r="Q181" s="235">
        <v>0</v>
      </c>
      <c r="R181" s="235">
        <f>Q181*H181</f>
        <v>0</v>
      </c>
      <c r="S181" s="235">
        <v>0</v>
      </c>
      <c r="T181" s="236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237" t="s">
        <v>119</v>
      </c>
      <c r="AT181" s="237" t="s">
        <v>115</v>
      </c>
      <c r="AU181" s="237" t="s">
        <v>120</v>
      </c>
      <c r="AY181" s="16" t="s">
        <v>113</v>
      </c>
      <c r="BE181" s="238">
        <f>IF(N181="základná",J181,0)</f>
        <v>0</v>
      </c>
      <c r="BF181" s="238">
        <f>IF(N181="znížená",J181,0)</f>
        <v>0</v>
      </c>
      <c r="BG181" s="238">
        <f>IF(N181="zákl. prenesená",J181,0)</f>
        <v>0</v>
      </c>
      <c r="BH181" s="238">
        <f>IF(N181="zníž. prenesená",J181,0)</f>
        <v>0</v>
      </c>
      <c r="BI181" s="238">
        <f>IF(N181="nulová",J181,0)</f>
        <v>0</v>
      </c>
      <c r="BJ181" s="16" t="s">
        <v>120</v>
      </c>
      <c r="BK181" s="238">
        <f>ROUND(I181*H181,2)</f>
        <v>0</v>
      </c>
      <c r="BL181" s="16" t="s">
        <v>119</v>
      </c>
      <c r="BM181" s="237" t="s">
        <v>435</v>
      </c>
    </row>
    <row r="182" s="13" customFormat="1">
      <c r="A182" s="13"/>
      <c r="B182" s="239"/>
      <c r="C182" s="240"/>
      <c r="D182" s="241" t="s">
        <v>131</v>
      </c>
      <c r="E182" s="242" t="s">
        <v>1</v>
      </c>
      <c r="F182" s="243" t="s">
        <v>436</v>
      </c>
      <c r="G182" s="240"/>
      <c r="H182" s="244">
        <v>28.484999999999999</v>
      </c>
      <c r="I182" s="245"/>
      <c r="J182" s="240"/>
      <c r="K182" s="240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131</v>
      </c>
      <c r="AU182" s="250" t="s">
        <v>120</v>
      </c>
      <c r="AV182" s="13" t="s">
        <v>120</v>
      </c>
      <c r="AW182" s="13" t="s">
        <v>31</v>
      </c>
      <c r="AX182" s="13" t="s">
        <v>80</v>
      </c>
      <c r="AY182" s="250" t="s">
        <v>113</v>
      </c>
    </row>
    <row r="183" s="2" customFormat="1" ht="33" customHeight="1">
      <c r="A183" s="37"/>
      <c r="B183" s="38"/>
      <c r="C183" s="225" t="s">
        <v>437</v>
      </c>
      <c r="D183" s="225" t="s">
        <v>115</v>
      </c>
      <c r="E183" s="226" t="s">
        <v>438</v>
      </c>
      <c r="F183" s="227" t="s">
        <v>439</v>
      </c>
      <c r="G183" s="228" t="s">
        <v>168</v>
      </c>
      <c r="H183" s="229">
        <v>5.6970000000000001</v>
      </c>
      <c r="I183" s="230"/>
      <c r="J183" s="231">
        <f>ROUND(I183*H183,2)</f>
        <v>0</v>
      </c>
      <c r="K183" s="232"/>
      <c r="L183" s="43"/>
      <c r="M183" s="233" t="s">
        <v>1</v>
      </c>
      <c r="N183" s="234" t="s">
        <v>41</v>
      </c>
      <c r="O183" s="96"/>
      <c r="P183" s="235">
        <f>O183*H183</f>
        <v>0</v>
      </c>
      <c r="Q183" s="235">
        <v>0</v>
      </c>
      <c r="R183" s="235">
        <f>Q183*H183</f>
        <v>0</v>
      </c>
      <c r="S183" s="235">
        <v>0</v>
      </c>
      <c r="T183" s="236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37" t="s">
        <v>119</v>
      </c>
      <c r="AT183" s="237" t="s">
        <v>115</v>
      </c>
      <c r="AU183" s="237" t="s">
        <v>120</v>
      </c>
      <c r="AY183" s="16" t="s">
        <v>113</v>
      </c>
      <c r="BE183" s="238">
        <f>IF(N183="základná",J183,0)</f>
        <v>0</v>
      </c>
      <c r="BF183" s="238">
        <f>IF(N183="znížená",J183,0)</f>
        <v>0</v>
      </c>
      <c r="BG183" s="238">
        <f>IF(N183="zákl. prenesená",J183,0)</f>
        <v>0</v>
      </c>
      <c r="BH183" s="238">
        <f>IF(N183="zníž. prenesená",J183,0)</f>
        <v>0</v>
      </c>
      <c r="BI183" s="238">
        <f>IF(N183="nulová",J183,0)</f>
        <v>0</v>
      </c>
      <c r="BJ183" s="16" t="s">
        <v>120</v>
      </c>
      <c r="BK183" s="238">
        <f>ROUND(I183*H183,2)</f>
        <v>0</v>
      </c>
      <c r="BL183" s="16" t="s">
        <v>119</v>
      </c>
      <c r="BM183" s="237" t="s">
        <v>440</v>
      </c>
    </row>
    <row r="184" s="2" customFormat="1" ht="24.15" customHeight="1">
      <c r="A184" s="37"/>
      <c r="B184" s="38"/>
      <c r="C184" s="225" t="s">
        <v>441</v>
      </c>
      <c r="D184" s="225" t="s">
        <v>115</v>
      </c>
      <c r="E184" s="226" t="s">
        <v>254</v>
      </c>
      <c r="F184" s="227" t="s">
        <v>255</v>
      </c>
      <c r="G184" s="228" t="s">
        <v>168</v>
      </c>
      <c r="H184" s="229">
        <v>5.6970000000000001</v>
      </c>
      <c r="I184" s="230"/>
      <c r="J184" s="231">
        <f>ROUND(I184*H184,2)</f>
        <v>0</v>
      </c>
      <c r="K184" s="232"/>
      <c r="L184" s="43"/>
      <c r="M184" s="233" t="s">
        <v>1</v>
      </c>
      <c r="N184" s="234" t="s">
        <v>41</v>
      </c>
      <c r="O184" s="96"/>
      <c r="P184" s="235">
        <f>O184*H184</f>
        <v>0</v>
      </c>
      <c r="Q184" s="235">
        <v>0</v>
      </c>
      <c r="R184" s="235">
        <f>Q184*H184</f>
        <v>0</v>
      </c>
      <c r="S184" s="235">
        <v>0</v>
      </c>
      <c r="T184" s="236">
        <f>S184*H184</f>
        <v>0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37" t="s">
        <v>119</v>
      </c>
      <c r="AT184" s="237" t="s">
        <v>115</v>
      </c>
      <c r="AU184" s="237" t="s">
        <v>120</v>
      </c>
      <c r="AY184" s="16" t="s">
        <v>113</v>
      </c>
      <c r="BE184" s="238">
        <f>IF(N184="základná",J184,0)</f>
        <v>0</v>
      </c>
      <c r="BF184" s="238">
        <f>IF(N184="znížená",J184,0)</f>
        <v>0</v>
      </c>
      <c r="BG184" s="238">
        <f>IF(N184="zákl. prenesená",J184,0)</f>
        <v>0</v>
      </c>
      <c r="BH184" s="238">
        <f>IF(N184="zníž. prenesená",J184,0)</f>
        <v>0</v>
      </c>
      <c r="BI184" s="238">
        <f>IF(N184="nulová",J184,0)</f>
        <v>0</v>
      </c>
      <c r="BJ184" s="16" t="s">
        <v>120</v>
      </c>
      <c r="BK184" s="238">
        <f>ROUND(I184*H184,2)</f>
        <v>0</v>
      </c>
      <c r="BL184" s="16" t="s">
        <v>119</v>
      </c>
      <c r="BM184" s="237" t="s">
        <v>442</v>
      </c>
    </row>
    <row r="185" s="2" customFormat="1" ht="24.15" customHeight="1">
      <c r="A185" s="37"/>
      <c r="B185" s="38"/>
      <c r="C185" s="225" t="s">
        <v>443</v>
      </c>
      <c r="D185" s="225" t="s">
        <v>115</v>
      </c>
      <c r="E185" s="226" t="s">
        <v>444</v>
      </c>
      <c r="F185" s="227" t="s">
        <v>445</v>
      </c>
      <c r="G185" s="228" t="s">
        <v>168</v>
      </c>
      <c r="H185" s="229">
        <v>2.9249999999999998</v>
      </c>
      <c r="I185" s="230"/>
      <c r="J185" s="231">
        <f>ROUND(I185*H185,2)</f>
        <v>0</v>
      </c>
      <c r="K185" s="232"/>
      <c r="L185" s="43"/>
      <c r="M185" s="233" t="s">
        <v>1</v>
      </c>
      <c r="N185" s="234" t="s">
        <v>41</v>
      </c>
      <c r="O185" s="96"/>
      <c r="P185" s="235">
        <f>O185*H185</f>
        <v>0</v>
      </c>
      <c r="Q185" s="235">
        <v>0</v>
      </c>
      <c r="R185" s="235">
        <f>Q185*H185</f>
        <v>0</v>
      </c>
      <c r="S185" s="235">
        <v>0</v>
      </c>
      <c r="T185" s="236">
        <f>S185*H185</f>
        <v>0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37" t="s">
        <v>119</v>
      </c>
      <c r="AT185" s="237" t="s">
        <v>115</v>
      </c>
      <c r="AU185" s="237" t="s">
        <v>120</v>
      </c>
      <c r="AY185" s="16" t="s">
        <v>113</v>
      </c>
      <c r="BE185" s="238">
        <f>IF(N185="základná",J185,0)</f>
        <v>0</v>
      </c>
      <c r="BF185" s="238">
        <f>IF(N185="znížená",J185,0)</f>
        <v>0</v>
      </c>
      <c r="BG185" s="238">
        <f>IF(N185="zákl. prenesená",J185,0)</f>
        <v>0</v>
      </c>
      <c r="BH185" s="238">
        <f>IF(N185="zníž. prenesená",J185,0)</f>
        <v>0</v>
      </c>
      <c r="BI185" s="238">
        <f>IF(N185="nulová",J185,0)</f>
        <v>0</v>
      </c>
      <c r="BJ185" s="16" t="s">
        <v>120</v>
      </c>
      <c r="BK185" s="238">
        <f>ROUND(I185*H185,2)</f>
        <v>0</v>
      </c>
      <c r="BL185" s="16" t="s">
        <v>119</v>
      </c>
      <c r="BM185" s="237" t="s">
        <v>446</v>
      </c>
    </row>
    <row r="186" s="2" customFormat="1" ht="24.15" customHeight="1">
      <c r="A186" s="37"/>
      <c r="B186" s="38"/>
      <c r="C186" s="225" t="s">
        <v>447</v>
      </c>
      <c r="D186" s="225" t="s">
        <v>115</v>
      </c>
      <c r="E186" s="226" t="s">
        <v>258</v>
      </c>
      <c r="F186" s="227" t="s">
        <v>259</v>
      </c>
      <c r="G186" s="228" t="s">
        <v>168</v>
      </c>
      <c r="H186" s="229">
        <v>2.7719999999999998</v>
      </c>
      <c r="I186" s="230"/>
      <c r="J186" s="231">
        <f>ROUND(I186*H186,2)</f>
        <v>0</v>
      </c>
      <c r="K186" s="232"/>
      <c r="L186" s="43"/>
      <c r="M186" s="233" t="s">
        <v>1</v>
      </c>
      <c r="N186" s="234" t="s">
        <v>41</v>
      </c>
      <c r="O186" s="96"/>
      <c r="P186" s="235">
        <f>O186*H186</f>
        <v>0</v>
      </c>
      <c r="Q186" s="235">
        <v>0</v>
      </c>
      <c r="R186" s="235">
        <f>Q186*H186</f>
        <v>0</v>
      </c>
      <c r="S186" s="235">
        <v>0</v>
      </c>
      <c r="T186" s="236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37" t="s">
        <v>119</v>
      </c>
      <c r="AT186" s="237" t="s">
        <v>115</v>
      </c>
      <c r="AU186" s="237" t="s">
        <v>120</v>
      </c>
      <c r="AY186" s="16" t="s">
        <v>113</v>
      </c>
      <c r="BE186" s="238">
        <f>IF(N186="základná",J186,0)</f>
        <v>0</v>
      </c>
      <c r="BF186" s="238">
        <f>IF(N186="znížená",J186,0)</f>
        <v>0</v>
      </c>
      <c r="BG186" s="238">
        <f>IF(N186="zákl. prenesená",J186,0)</f>
        <v>0</v>
      </c>
      <c r="BH186" s="238">
        <f>IF(N186="zníž. prenesená",J186,0)</f>
        <v>0</v>
      </c>
      <c r="BI186" s="238">
        <f>IF(N186="nulová",J186,0)</f>
        <v>0</v>
      </c>
      <c r="BJ186" s="16" t="s">
        <v>120</v>
      </c>
      <c r="BK186" s="238">
        <f>ROUND(I186*H186,2)</f>
        <v>0</v>
      </c>
      <c r="BL186" s="16" t="s">
        <v>119</v>
      </c>
      <c r="BM186" s="237" t="s">
        <v>448</v>
      </c>
    </row>
    <row r="187" s="13" customFormat="1">
      <c r="A187" s="13"/>
      <c r="B187" s="239"/>
      <c r="C187" s="240"/>
      <c r="D187" s="241" t="s">
        <v>131</v>
      </c>
      <c r="E187" s="242" t="s">
        <v>1</v>
      </c>
      <c r="F187" s="243" t="s">
        <v>449</v>
      </c>
      <c r="G187" s="240"/>
      <c r="H187" s="244">
        <v>2.7719999999999998</v>
      </c>
      <c r="I187" s="245"/>
      <c r="J187" s="240"/>
      <c r="K187" s="240"/>
      <c r="L187" s="246"/>
      <c r="M187" s="247"/>
      <c r="N187" s="248"/>
      <c r="O187" s="248"/>
      <c r="P187" s="248"/>
      <c r="Q187" s="248"/>
      <c r="R187" s="248"/>
      <c r="S187" s="248"/>
      <c r="T187" s="249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0" t="s">
        <v>131</v>
      </c>
      <c r="AU187" s="250" t="s">
        <v>120</v>
      </c>
      <c r="AV187" s="13" t="s">
        <v>120</v>
      </c>
      <c r="AW187" s="13" t="s">
        <v>31</v>
      </c>
      <c r="AX187" s="13" t="s">
        <v>80</v>
      </c>
      <c r="AY187" s="250" t="s">
        <v>113</v>
      </c>
    </row>
    <row r="188" s="12" customFormat="1" ht="22.8" customHeight="1">
      <c r="A188" s="12"/>
      <c r="B188" s="209"/>
      <c r="C188" s="210"/>
      <c r="D188" s="211" t="s">
        <v>74</v>
      </c>
      <c r="E188" s="223" t="s">
        <v>261</v>
      </c>
      <c r="F188" s="223" t="s">
        <v>262</v>
      </c>
      <c r="G188" s="210"/>
      <c r="H188" s="210"/>
      <c r="I188" s="213"/>
      <c r="J188" s="224">
        <f>BK188</f>
        <v>0</v>
      </c>
      <c r="K188" s="210"/>
      <c r="L188" s="215"/>
      <c r="M188" s="216"/>
      <c r="N188" s="217"/>
      <c r="O188" s="217"/>
      <c r="P188" s="218">
        <f>P189</f>
        <v>0</v>
      </c>
      <c r="Q188" s="217"/>
      <c r="R188" s="218">
        <f>R189</f>
        <v>0</v>
      </c>
      <c r="S188" s="217"/>
      <c r="T188" s="219">
        <f>T189</f>
        <v>0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20" t="s">
        <v>80</v>
      </c>
      <c r="AT188" s="221" t="s">
        <v>74</v>
      </c>
      <c r="AU188" s="221" t="s">
        <v>80</v>
      </c>
      <c r="AY188" s="220" t="s">
        <v>113</v>
      </c>
      <c r="BK188" s="222">
        <f>BK189</f>
        <v>0</v>
      </c>
    </row>
    <row r="189" s="2" customFormat="1" ht="33" customHeight="1">
      <c r="A189" s="37"/>
      <c r="B189" s="38"/>
      <c r="C189" s="225" t="s">
        <v>450</v>
      </c>
      <c r="D189" s="225" t="s">
        <v>115</v>
      </c>
      <c r="E189" s="226" t="s">
        <v>264</v>
      </c>
      <c r="F189" s="227" t="s">
        <v>265</v>
      </c>
      <c r="G189" s="228" t="s">
        <v>168</v>
      </c>
      <c r="H189" s="229">
        <v>6.5039999999999996</v>
      </c>
      <c r="I189" s="230"/>
      <c r="J189" s="231">
        <f>ROUND(I189*H189,2)</f>
        <v>0</v>
      </c>
      <c r="K189" s="232"/>
      <c r="L189" s="43"/>
      <c r="M189" s="233" t="s">
        <v>1</v>
      </c>
      <c r="N189" s="234" t="s">
        <v>41</v>
      </c>
      <c r="O189" s="96"/>
      <c r="P189" s="235">
        <f>O189*H189</f>
        <v>0</v>
      </c>
      <c r="Q189" s="235">
        <v>0</v>
      </c>
      <c r="R189" s="235">
        <f>Q189*H189</f>
        <v>0</v>
      </c>
      <c r="S189" s="235">
        <v>0</v>
      </c>
      <c r="T189" s="236">
        <f>S189*H189</f>
        <v>0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37" t="s">
        <v>119</v>
      </c>
      <c r="AT189" s="237" t="s">
        <v>115</v>
      </c>
      <c r="AU189" s="237" t="s">
        <v>120</v>
      </c>
      <c r="AY189" s="16" t="s">
        <v>113</v>
      </c>
      <c r="BE189" s="238">
        <f>IF(N189="základná",J189,0)</f>
        <v>0</v>
      </c>
      <c r="BF189" s="238">
        <f>IF(N189="znížená",J189,0)</f>
        <v>0</v>
      </c>
      <c r="BG189" s="238">
        <f>IF(N189="zákl. prenesená",J189,0)</f>
        <v>0</v>
      </c>
      <c r="BH189" s="238">
        <f>IF(N189="zníž. prenesená",J189,0)</f>
        <v>0</v>
      </c>
      <c r="BI189" s="238">
        <f>IF(N189="nulová",J189,0)</f>
        <v>0</v>
      </c>
      <c r="BJ189" s="16" t="s">
        <v>120</v>
      </c>
      <c r="BK189" s="238">
        <f>ROUND(I189*H189,2)</f>
        <v>0</v>
      </c>
      <c r="BL189" s="16" t="s">
        <v>119</v>
      </c>
      <c r="BM189" s="237" t="s">
        <v>451</v>
      </c>
    </row>
    <row r="190" s="12" customFormat="1" ht="25.92" customHeight="1">
      <c r="A190" s="12"/>
      <c r="B190" s="209"/>
      <c r="C190" s="210"/>
      <c r="D190" s="211" t="s">
        <v>74</v>
      </c>
      <c r="E190" s="212" t="s">
        <v>176</v>
      </c>
      <c r="F190" s="212" t="s">
        <v>267</v>
      </c>
      <c r="G190" s="210"/>
      <c r="H190" s="210"/>
      <c r="I190" s="213"/>
      <c r="J190" s="214">
        <f>BK190</f>
        <v>0</v>
      </c>
      <c r="K190" s="210"/>
      <c r="L190" s="215"/>
      <c r="M190" s="216"/>
      <c r="N190" s="217"/>
      <c r="O190" s="217"/>
      <c r="P190" s="218">
        <f>P191+P226+P241</f>
        <v>0</v>
      </c>
      <c r="Q190" s="217"/>
      <c r="R190" s="218">
        <f>R191+R226+R241</f>
        <v>6.535025000000001</v>
      </c>
      <c r="S190" s="217"/>
      <c r="T190" s="219">
        <f>T191+T226+T241</f>
        <v>0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20" t="s">
        <v>126</v>
      </c>
      <c r="AT190" s="221" t="s">
        <v>74</v>
      </c>
      <c r="AU190" s="221" t="s">
        <v>75</v>
      </c>
      <c r="AY190" s="220" t="s">
        <v>113</v>
      </c>
      <c r="BK190" s="222">
        <f>BK191+BK226+BK241</f>
        <v>0</v>
      </c>
    </row>
    <row r="191" s="12" customFormat="1" ht="22.8" customHeight="1">
      <c r="A191" s="12"/>
      <c r="B191" s="209"/>
      <c r="C191" s="210"/>
      <c r="D191" s="211" t="s">
        <v>74</v>
      </c>
      <c r="E191" s="223" t="s">
        <v>452</v>
      </c>
      <c r="F191" s="223" t="s">
        <v>453</v>
      </c>
      <c r="G191" s="210"/>
      <c r="H191" s="210"/>
      <c r="I191" s="213"/>
      <c r="J191" s="224">
        <f>BK191</f>
        <v>0</v>
      </c>
      <c r="K191" s="210"/>
      <c r="L191" s="215"/>
      <c r="M191" s="216"/>
      <c r="N191" s="217"/>
      <c r="O191" s="217"/>
      <c r="P191" s="218">
        <f>SUM(P192:P225)</f>
        <v>0</v>
      </c>
      <c r="Q191" s="217"/>
      <c r="R191" s="218">
        <f>SUM(R192:R225)</f>
        <v>1.6867299999999998</v>
      </c>
      <c r="S191" s="217"/>
      <c r="T191" s="219">
        <f>SUM(T192:T225)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0" t="s">
        <v>126</v>
      </c>
      <c r="AT191" s="221" t="s">
        <v>74</v>
      </c>
      <c r="AU191" s="221" t="s">
        <v>80</v>
      </c>
      <c r="AY191" s="220" t="s">
        <v>113</v>
      </c>
      <c r="BK191" s="222">
        <f>SUM(BK192:BK225)</f>
        <v>0</v>
      </c>
    </row>
    <row r="192" s="2" customFormat="1" ht="21.75" customHeight="1">
      <c r="A192" s="37"/>
      <c r="B192" s="38"/>
      <c r="C192" s="225" t="s">
        <v>454</v>
      </c>
      <c r="D192" s="225" t="s">
        <v>115</v>
      </c>
      <c r="E192" s="226" t="s">
        <v>455</v>
      </c>
      <c r="F192" s="227" t="s">
        <v>456</v>
      </c>
      <c r="G192" s="228" t="s">
        <v>124</v>
      </c>
      <c r="H192" s="229">
        <v>56.5</v>
      </c>
      <c r="I192" s="230"/>
      <c r="J192" s="231">
        <f>ROUND(I192*H192,2)</f>
        <v>0</v>
      </c>
      <c r="K192" s="232"/>
      <c r="L192" s="43"/>
      <c r="M192" s="233" t="s">
        <v>1</v>
      </c>
      <c r="N192" s="234" t="s">
        <v>41</v>
      </c>
      <c r="O192" s="96"/>
      <c r="P192" s="235">
        <f>O192*H192</f>
        <v>0</v>
      </c>
      <c r="Q192" s="235">
        <v>0</v>
      </c>
      <c r="R192" s="235">
        <f>Q192*H192</f>
        <v>0</v>
      </c>
      <c r="S192" s="235">
        <v>0</v>
      </c>
      <c r="T192" s="236">
        <f>S192*H192</f>
        <v>0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37" t="s">
        <v>274</v>
      </c>
      <c r="AT192" s="237" t="s">
        <v>115</v>
      </c>
      <c r="AU192" s="237" t="s">
        <v>120</v>
      </c>
      <c r="AY192" s="16" t="s">
        <v>113</v>
      </c>
      <c r="BE192" s="238">
        <f>IF(N192="základná",J192,0)</f>
        <v>0</v>
      </c>
      <c r="BF192" s="238">
        <f>IF(N192="znížená",J192,0)</f>
        <v>0</v>
      </c>
      <c r="BG192" s="238">
        <f>IF(N192="zákl. prenesená",J192,0)</f>
        <v>0</v>
      </c>
      <c r="BH192" s="238">
        <f>IF(N192="zníž. prenesená",J192,0)</f>
        <v>0</v>
      </c>
      <c r="BI192" s="238">
        <f>IF(N192="nulová",J192,0)</f>
        <v>0</v>
      </c>
      <c r="BJ192" s="16" t="s">
        <v>120</v>
      </c>
      <c r="BK192" s="238">
        <f>ROUND(I192*H192,2)</f>
        <v>0</v>
      </c>
      <c r="BL192" s="16" t="s">
        <v>274</v>
      </c>
      <c r="BM192" s="237" t="s">
        <v>457</v>
      </c>
    </row>
    <row r="193" s="2" customFormat="1" ht="21.75" customHeight="1">
      <c r="A193" s="37"/>
      <c r="B193" s="38"/>
      <c r="C193" s="262" t="s">
        <v>458</v>
      </c>
      <c r="D193" s="262" t="s">
        <v>176</v>
      </c>
      <c r="E193" s="263" t="s">
        <v>459</v>
      </c>
      <c r="F193" s="264" t="s">
        <v>460</v>
      </c>
      <c r="G193" s="265" t="s">
        <v>124</v>
      </c>
      <c r="H193" s="266">
        <v>56.5</v>
      </c>
      <c r="I193" s="267"/>
      <c r="J193" s="268">
        <f>ROUND(I193*H193,2)</f>
        <v>0</v>
      </c>
      <c r="K193" s="269"/>
      <c r="L193" s="270"/>
      <c r="M193" s="271" t="s">
        <v>1</v>
      </c>
      <c r="N193" s="272" t="s">
        <v>41</v>
      </c>
      <c r="O193" s="96"/>
      <c r="P193" s="235">
        <f>O193*H193</f>
        <v>0</v>
      </c>
      <c r="Q193" s="235">
        <v>0.00025000000000000001</v>
      </c>
      <c r="R193" s="235">
        <f>Q193*H193</f>
        <v>0.014125</v>
      </c>
      <c r="S193" s="235">
        <v>0</v>
      </c>
      <c r="T193" s="236">
        <f>S193*H193</f>
        <v>0</v>
      </c>
      <c r="U193" s="37"/>
      <c r="V193" s="37"/>
      <c r="W193" s="37"/>
      <c r="X193" s="37"/>
      <c r="Y193" s="37"/>
      <c r="Z193" s="37"/>
      <c r="AA193" s="37"/>
      <c r="AB193" s="37"/>
      <c r="AC193" s="37"/>
      <c r="AD193" s="37"/>
      <c r="AE193" s="37"/>
      <c r="AR193" s="237" t="s">
        <v>461</v>
      </c>
      <c r="AT193" s="237" t="s">
        <v>176</v>
      </c>
      <c r="AU193" s="237" t="s">
        <v>120</v>
      </c>
      <c r="AY193" s="16" t="s">
        <v>113</v>
      </c>
      <c r="BE193" s="238">
        <f>IF(N193="základná",J193,0)</f>
        <v>0</v>
      </c>
      <c r="BF193" s="238">
        <f>IF(N193="znížená",J193,0)</f>
        <v>0</v>
      </c>
      <c r="BG193" s="238">
        <f>IF(N193="zákl. prenesená",J193,0)</f>
        <v>0</v>
      </c>
      <c r="BH193" s="238">
        <f>IF(N193="zníž. prenesená",J193,0)</f>
        <v>0</v>
      </c>
      <c r="BI193" s="238">
        <f>IF(N193="nulová",J193,0)</f>
        <v>0</v>
      </c>
      <c r="BJ193" s="16" t="s">
        <v>120</v>
      </c>
      <c r="BK193" s="238">
        <f>ROUND(I193*H193,2)</f>
        <v>0</v>
      </c>
      <c r="BL193" s="16" t="s">
        <v>461</v>
      </c>
      <c r="BM193" s="237" t="s">
        <v>462</v>
      </c>
    </row>
    <row r="194" s="2" customFormat="1" ht="16.5" customHeight="1">
      <c r="A194" s="37"/>
      <c r="B194" s="38"/>
      <c r="C194" s="225" t="s">
        <v>463</v>
      </c>
      <c r="D194" s="225" t="s">
        <v>115</v>
      </c>
      <c r="E194" s="226" t="s">
        <v>464</v>
      </c>
      <c r="F194" s="227" t="s">
        <v>465</v>
      </c>
      <c r="G194" s="228" t="s">
        <v>232</v>
      </c>
      <c r="H194" s="229">
        <v>1</v>
      </c>
      <c r="I194" s="230"/>
      <c r="J194" s="231">
        <f>ROUND(I194*H194,2)</f>
        <v>0</v>
      </c>
      <c r="K194" s="232"/>
      <c r="L194" s="43"/>
      <c r="M194" s="233" t="s">
        <v>1</v>
      </c>
      <c r="N194" s="234" t="s">
        <v>41</v>
      </c>
      <c r="O194" s="96"/>
      <c r="P194" s="235">
        <f>O194*H194</f>
        <v>0</v>
      </c>
      <c r="Q194" s="235">
        <v>0</v>
      </c>
      <c r="R194" s="235">
        <f>Q194*H194</f>
        <v>0</v>
      </c>
      <c r="S194" s="235">
        <v>0</v>
      </c>
      <c r="T194" s="236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237" t="s">
        <v>274</v>
      </c>
      <c r="AT194" s="237" t="s">
        <v>115</v>
      </c>
      <c r="AU194" s="237" t="s">
        <v>120</v>
      </c>
      <c r="AY194" s="16" t="s">
        <v>113</v>
      </c>
      <c r="BE194" s="238">
        <f>IF(N194="základná",J194,0)</f>
        <v>0</v>
      </c>
      <c r="BF194" s="238">
        <f>IF(N194="znížená",J194,0)</f>
        <v>0</v>
      </c>
      <c r="BG194" s="238">
        <f>IF(N194="zákl. prenesená",J194,0)</f>
        <v>0</v>
      </c>
      <c r="BH194" s="238">
        <f>IF(N194="zníž. prenesená",J194,0)</f>
        <v>0</v>
      </c>
      <c r="BI194" s="238">
        <f>IF(N194="nulová",J194,0)</f>
        <v>0</v>
      </c>
      <c r="BJ194" s="16" t="s">
        <v>120</v>
      </c>
      <c r="BK194" s="238">
        <f>ROUND(I194*H194,2)</f>
        <v>0</v>
      </c>
      <c r="BL194" s="16" t="s">
        <v>274</v>
      </c>
      <c r="BM194" s="237" t="s">
        <v>466</v>
      </c>
    </row>
    <row r="195" s="2" customFormat="1" ht="16.5" customHeight="1">
      <c r="A195" s="37"/>
      <c r="B195" s="38"/>
      <c r="C195" s="262" t="s">
        <v>467</v>
      </c>
      <c r="D195" s="262" t="s">
        <v>176</v>
      </c>
      <c r="E195" s="263" t="s">
        <v>468</v>
      </c>
      <c r="F195" s="264" t="s">
        <v>469</v>
      </c>
      <c r="G195" s="265" t="s">
        <v>232</v>
      </c>
      <c r="H195" s="266">
        <v>1</v>
      </c>
      <c r="I195" s="267"/>
      <c r="J195" s="268">
        <f>ROUND(I195*H195,2)</f>
        <v>0</v>
      </c>
      <c r="K195" s="269"/>
      <c r="L195" s="270"/>
      <c r="M195" s="271" t="s">
        <v>1</v>
      </c>
      <c r="N195" s="272" t="s">
        <v>41</v>
      </c>
      <c r="O195" s="96"/>
      <c r="P195" s="235">
        <f>O195*H195</f>
        <v>0</v>
      </c>
      <c r="Q195" s="235">
        <v>0.00087000000000000001</v>
      </c>
      <c r="R195" s="235">
        <f>Q195*H195</f>
        <v>0.00087000000000000001</v>
      </c>
      <c r="S195" s="235">
        <v>0</v>
      </c>
      <c r="T195" s="236">
        <f>S195*H195</f>
        <v>0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37" t="s">
        <v>461</v>
      </c>
      <c r="AT195" s="237" t="s">
        <v>176</v>
      </c>
      <c r="AU195" s="237" t="s">
        <v>120</v>
      </c>
      <c r="AY195" s="16" t="s">
        <v>113</v>
      </c>
      <c r="BE195" s="238">
        <f>IF(N195="základná",J195,0)</f>
        <v>0</v>
      </c>
      <c r="BF195" s="238">
        <f>IF(N195="znížená",J195,0)</f>
        <v>0</v>
      </c>
      <c r="BG195" s="238">
        <f>IF(N195="zákl. prenesená",J195,0)</f>
        <v>0</v>
      </c>
      <c r="BH195" s="238">
        <f>IF(N195="zníž. prenesená",J195,0)</f>
        <v>0</v>
      </c>
      <c r="BI195" s="238">
        <f>IF(N195="nulová",J195,0)</f>
        <v>0</v>
      </c>
      <c r="BJ195" s="16" t="s">
        <v>120</v>
      </c>
      <c r="BK195" s="238">
        <f>ROUND(I195*H195,2)</f>
        <v>0</v>
      </c>
      <c r="BL195" s="16" t="s">
        <v>461</v>
      </c>
      <c r="BM195" s="237" t="s">
        <v>470</v>
      </c>
    </row>
    <row r="196" s="2" customFormat="1" ht="16.5" customHeight="1">
      <c r="A196" s="37"/>
      <c r="B196" s="38"/>
      <c r="C196" s="225" t="s">
        <v>471</v>
      </c>
      <c r="D196" s="225" t="s">
        <v>115</v>
      </c>
      <c r="E196" s="226" t="s">
        <v>472</v>
      </c>
      <c r="F196" s="227" t="s">
        <v>473</v>
      </c>
      <c r="G196" s="228" t="s">
        <v>232</v>
      </c>
      <c r="H196" s="229">
        <v>2</v>
      </c>
      <c r="I196" s="230"/>
      <c r="J196" s="231">
        <f>ROUND(I196*H196,2)</f>
        <v>0</v>
      </c>
      <c r="K196" s="232"/>
      <c r="L196" s="43"/>
      <c r="M196" s="233" t="s">
        <v>1</v>
      </c>
      <c r="N196" s="234" t="s">
        <v>41</v>
      </c>
      <c r="O196" s="96"/>
      <c r="P196" s="235">
        <f>O196*H196</f>
        <v>0</v>
      </c>
      <c r="Q196" s="235">
        <v>0</v>
      </c>
      <c r="R196" s="235">
        <f>Q196*H196</f>
        <v>0</v>
      </c>
      <c r="S196" s="235">
        <v>0</v>
      </c>
      <c r="T196" s="236">
        <f>S196*H196</f>
        <v>0</v>
      </c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R196" s="237" t="s">
        <v>274</v>
      </c>
      <c r="AT196" s="237" t="s">
        <v>115</v>
      </c>
      <c r="AU196" s="237" t="s">
        <v>120</v>
      </c>
      <c r="AY196" s="16" t="s">
        <v>113</v>
      </c>
      <c r="BE196" s="238">
        <f>IF(N196="základná",J196,0)</f>
        <v>0</v>
      </c>
      <c r="BF196" s="238">
        <f>IF(N196="znížená",J196,0)</f>
        <v>0</v>
      </c>
      <c r="BG196" s="238">
        <f>IF(N196="zákl. prenesená",J196,0)</f>
        <v>0</v>
      </c>
      <c r="BH196" s="238">
        <f>IF(N196="zníž. prenesená",J196,0)</f>
        <v>0</v>
      </c>
      <c r="BI196" s="238">
        <f>IF(N196="nulová",J196,0)</f>
        <v>0</v>
      </c>
      <c r="BJ196" s="16" t="s">
        <v>120</v>
      </c>
      <c r="BK196" s="238">
        <f>ROUND(I196*H196,2)</f>
        <v>0</v>
      </c>
      <c r="BL196" s="16" t="s">
        <v>274</v>
      </c>
      <c r="BM196" s="237" t="s">
        <v>474</v>
      </c>
    </row>
    <row r="197" s="2" customFormat="1" ht="16.5" customHeight="1">
      <c r="A197" s="37"/>
      <c r="B197" s="38"/>
      <c r="C197" s="262" t="s">
        <v>475</v>
      </c>
      <c r="D197" s="262" t="s">
        <v>176</v>
      </c>
      <c r="E197" s="263" t="s">
        <v>476</v>
      </c>
      <c r="F197" s="264" t="s">
        <v>477</v>
      </c>
      <c r="G197" s="265" t="s">
        <v>232</v>
      </c>
      <c r="H197" s="266">
        <v>4</v>
      </c>
      <c r="I197" s="267"/>
      <c r="J197" s="268">
        <f>ROUND(I197*H197,2)</f>
        <v>0</v>
      </c>
      <c r="K197" s="269"/>
      <c r="L197" s="270"/>
      <c r="M197" s="271" t="s">
        <v>1</v>
      </c>
      <c r="N197" s="272" t="s">
        <v>41</v>
      </c>
      <c r="O197" s="96"/>
      <c r="P197" s="235">
        <f>O197*H197</f>
        <v>0</v>
      </c>
      <c r="Q197" s="235">
        <v>0.00149</v>
      </c>
      <c r="R197" s="235">
        <f>Q197*H197</f>
        <v>0.00596</v>
      </c>
      <c r="S197" s="235">
        <v>0</v>
      </c>
      <c r="T197" s="236">
        <f>S197*H197</f>
        <v>0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37" t="s">
        <v>478</v>
      </c>
      <c r="AT197" s="237" t="s">
        <v>176</v>
      </c>
      <c r="AU197" s="237" t="s">
        <v>120</v>
      </c>
      <c r="AY197" s="16" t="s">
        <v>113</v>
      </c>
      <c r="BE197" s="238">
        <f>IF(N197="základná",J197,0)</f>
        <v>0</v>
      </c>
      <c r="BF197" s="238">
        <f>IF(N197="znížená",J197,0)</f>
        <v>0</v>
      </c>
      <c r="BG197" s="238">
        <f>IF(N197="zákl. prenesená",J197,0)</f>
        <v>0</v>
      </c>
      <c r="BH197" s="238">
        <f>IF(N197="zníž. prenesená",J197,0)</f>
        <v>0</v>
      </c>
      <c r="BI197" s="238">
        <f>IF(N197="nulová",J197,0)</f>
        <v>0</v>
      </c>
      <c r="BJ197" s="16" t="s">
        <v>120</v>
      </c>
      <c r="BK197" s="238">
        <f>ROUND(I197*H197,2)</f>
        <v>0</v>
      </c>
      <c r="BL197" s="16" t="s">
        <v>274</v>
      </c>
      <c r="BM197" s="237" t="s">
        <v>479</v>
      </c>
    </row>
    <row r="198" s="2" customFormat="1" ht="24.15" customHeight="1">
      <c r="A198" s="37"/>
      <c r="B198" s="38"/>
      <c r="C198" s="225" t="s">
        <v>146</v>
      </c>
      <c r="D198" s="225" t="s">
        <v>115</v>
      </c>
      <c r="E198" s="226" t="s">
        <v>480</v>
      </c>
      <c r="F198" s="227" t="s">
        <v>481</v>
      </c>
      <c r="G198" s="228" t="s">
        <v>232</v>
      </c>
      <c r="H198" s="229">
        <v>4</v>
      </c>
      <c r="I198" s="230"/>
      <c r="J198" s="231">
        <f>ROUND(I198*H198,2)</f>
        <v>0</v>
      </c>
      <c r="K198" s="232"/>
      <c r="L198" s="43"/>
      <c r="M198" s="233" t="s">
        <v>1</v>
      </c>
      <c r="N198" s="234" t="s">
        <v>41</v>
      </c>
      <c r="O198" s="96"/>
      <c r="P198" s="235">
        <f>O198*H198</f>
        <v>0</v>
      </c>
      <c r="Q198" s="235">
        <v>0</v>
      </c>
      <c r="R198" s="235">
        <f>Q198*H198</f>
        <v>0</v>
      </c>
      <c r="S198" s="235">
        <v>0</v>
      </c>
      <c r="T198" s="236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237" t="s">
        <v>274</v>
      </c>
      <c r="AT198" s="237" t="s">
        <v>115</v>
      </c>
      <c r="AU198" s="237" t="s">
        <v>120</v>
      </c>
      <c r="AY198" s="16" t="s">
        <v>113</v>
      </c>
      <c r="BE198" s="238">
        <f>IF(N198="základná",J198,0)</f>
        <v>0</v>
      </c>
      <c r="BF198" s="238">
        <f>IF(N198="znížená",J198,0)</f>
        <v>0</v>
      </c>
      <c r="BG198" s="238">
        <f>IF(N198="zákl. prenesená",J198,0)</f>
        <v>0</v>
      </c>
      <c r="BH198" s="238">
        <f>IF(N198="zníž. prenesená",J198,0)</f>
        <v>0</v>
      </c>
      <c r="BI198" s="238">
        <f>IF(N198="nulová",J198,0)</f>
        <v>0</v>
      </c>
      <c r="BJ198" s="16" t="s">
        <v>120</v>
      </c>
      <c r="BK198" s="238">
        <f>ROUND(I198*H198,2)</f>
        <v>0</v>
      </c>
      <c r="BL198" s="16" t="s">
        <v>274</v>
      </c>
      <c r="BM198" s="237" t="s">
        <v>482</v>
      </c>
    </row>
    <row r="199" s="2" customFormat="1" ht="33" customHeight="1">
      <c r="A199" s="37"/>
      <c r="B199" s="38"/>
      <c r="C199" s="225" t="s">
        <v>157</v>
      </c>
      <c r="D199" s="225" t="s">
        <v>115</v>
      </c>
      <c r="E199" s="226" t="s">
        <v>483</v>
      </c>
      <c r="F199" s="227" t="s">
        <v>484</v>
      </c>
      <c r="G199" s="228" t="s">
        <v>232</v>
      </c>
      <c r="H199" s="229">
        <v>7</v>
      </c>
      <c r="I199" s="230"/>
      <c r="J199" s="231">
        <f>ROUND(I199*H199,2)</f>
        <v>0</v>
      </c>
      <c r="K199" s="232"/>
      <c r="L199" s="43"/>
      <c r="M199" s="233" t="s">
        <v>1</v>
      </c>
      <c r="N199" s="234" t="s">
        <v>41</v>
      </c>
      <c r="O199" s="96"/>
      <c r="P199" s="235">
        <f>O199*H199</f>
        <v>0</v>
      </c>
      <c r="Q199" s="235">
        <v>0</v>
      </c>
      <c r="R199" s="235">
        <f>Q199*H199</f>
        <v>0</v>
      </c>
      <c r="S199" s="235">
        <v>0</v>
      </c>
      <c r="T199" s="236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237" t="s">
        <v>274</v>
      </c>
      <c r="AT199" s="237" t="s">
        <v>115</v>
      </c>
      <c r="AU199" s="237" t="s">
        <v>120</v>
      </c>
      <c r="AY199" s="16" t="s">
        <v>113</v>
      </c>
      <c r="BE199" s="238">
        <f>IF(N199="základná",J199,0)</f>
        <v>0</v>
      </c>
      <c r="BF199" s="238">
        <f>IF(N199="znížená",J199,0)</f>
        <v>0</v>
      </c>
      <c r="BG199" s="238">
        <f>IF(N199="zákl. prenesená",J199,0)</f>
        <v>0</v>
      </c>
      <c r="BH199" s="238">
        <f>IF(N199="zníž. prenesená",J199,0)</f>
        <v>0</v>
      </c>
      <c r="BI199" s="238">
        <f>IF(N199="nulová",J199,0)</f>
        <v>0</v>
      </c>
      <c r="BJ199" s="16" t="s">
        <v>120</v>
      </c>
      <c r="BK199" s="238">
        <f>ROUND(I199*H199,2)</f>
        <v>0</v>
      </c>
      <c r="BL199" s="16" t="s">
        <v>274</v>
      </c>
      <c r="BM199" s="237" t="s">
        <v>485</v>
      </c>
    </row>
    <row r="200" s="2" customFormat="1" ht="16.5" customHeight="1">
      <c r="A200" s="37"/>
      <c r="B200" s="38"/>
      <c r="C200" s="225" t="s">
        <v>137</v>
      </c>
      <c r="D200" s="225" t="s">
        <v>115</v>
      </c>
      <c r="E200" s="226" t="s">
        <v>486</v>
      </c>
      <c r="F200" s="227" t="s">
        <v>487</v>
      </c>
      <c r="G200" s="228" t="s">
        <v>232</v>
      </c>
      <c r="H200" s="229">
        <v>1</v>
      </c>
      <c r="I200" s="230"/>
      <c r="J200" s="231">
        <f>ROUND(I200*H200,2)</f>
        <v>0</v>
      </c>
      <c r="K200" s="232"/>
      <c r="L200" s="43"/>
      <c r="M200" s="233" t="s">
        <v>1</v>
      </c>
      <c r="N200" s="234" t="s">
        <v>41</v>
      </c>
      <c r="O200" s="96"/>
      <c r="P200" s="235">
        <f>O200*H200</f>
        <v>0</v>
      </c>
      <c r="Q200" s="235">
        <v>0</v>
      </c>
      <c r="R200" s="235">
        <f>Q200*H200</f>
        <v>0</v>
      </c>
      <c r="S200" s="235">
        <v>0</v>
      </c>
      <c r="T200" s="236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37" t="s">
        <v>274</v>
      </c>
      <c r="AT200" s="237" t="s">
        <v>115</v>
      </c>
      <c r="AU200" s="237" t="s">
        <v>120</v>
      </c>
      <c r="AY200" s="16" t="s">
        <v>113</v>
      </c>
      <c r="BE200" s="238">
        <f>IF(N200="základná",J200,0)</f>
        <v>0</v>
      </c>
      <c r="BF200" s="238">
        <f>IF(N200="znížená",J200,0)</f>
        <v>0</v>
      </c>
      <c r="BG200" s="238">
        <f>IF(N200="zákl. prenesená",J200,0)</f>
        <v>0</v>
      </c>
      <c r="BH200" s="238">
        <f>IF(N200="zníž. prenesená",J200,0)</f>
        <v>0</v>
      </c>
      <c r="BI200" s="238">
        <f>IF(N200="nulová",J200,0)</f>
        <v>0</v>
      </c>
      <c r="BJ200" s="16" t="s">
        <v>120</v>
      </c>
      <c r="BK200" s="238">
        <f>ROUND(I200*H200,2)</f>
        <v>0</v>
      </c>
      <c r="BL200" s="16" t="s">
        <v>274</v>
      </c>
      <c r="BM200" s="237" t="s">
        <v>488</v>
      </c>
    </row>
    <row r="201" s="2" customFormat="1" ht="16.5" customHeight="1">
      <c r="A201" s="37"/>
      <c r="B201" s="38"/>
      <c r="C201" s="262" t="s">
        <v>489</v>
      </c>
      <c r="D201" s="262" t="s">
        <v>176</v>
      </c>
      <c r="E201" s="263" t="s">
        <v>490</v>
      </c>
      <c r="F201" s="264" t="s">
        <v>491</v>
      </c>
      <c r="G201" s="265" t="s">
        <v>232</v>
      </c>
      <c r="H201" s="266">
        <v>1</v>
      </c>
      <c r="I201" s="267"/>
      <c r="J201" s="268">
        <f>ROUND(I201*H201,2)</f>
        <v>0</v>
      </c>
      <c r="K201" s="269"/>
      <c r="L201" s="270"/>
      <c r="M201" s="271" t="s">
        <v>1</v>
      </c>
      <c r="N201" s="272" t="s">
        <v>41</v>
      </c>
      <c r="O201" s="96"/>
      <c r="P201" s="235">
        <f>O201*H201</f>
        <v>0</v>
      </c>
      <c r="Q201" s="235">
        <v>0</v>
      </c>
      <c r="R201" s="235">
        <f>Q201*H201</f>
        <v>0</v>
      </c>
      <c r="S201" s="235">
        <v>0</v>
      </c>
      <c r="T201" s="236">
        <f>S201*H201</f>
        <v>0</v>
      </c>
      <c r="U201" s="37"/>
      <c r="V201" s="37"/>
      <c r="W201" s="37"/>
      <c r="X201" s="37"/>
      <c r="Y201" s="37"/>
      <c r="Z201" s="37"/>
      <c r="AA201" s="37"/>
      <c r="AB201" s="37"/>
      <c r="AC201" s="37"/>
      <c r="AD201" s="37"/>
      <c r="AE201" s="37"/>
      <c r="AR201" s="237" t="s">
        <v>461</v>
      </c>
      <c r="AT201" s="237" t="s">
        <v>176</v>
      </c>
      <c r="AU201" s="237" t="s">
        <v>120</v>
      </c>
      <c r="AY201" s="16" t="s">
        <v>113</v>
      </c>
      <c r="BE201" s="238">
        <f>IF(N201="základná",J201,0)</f>
        <v>0</v>
      </c>
      <c r="BF201" s="238">
        <f>IF(N201="znížená",J201,0)</f>
        <v>0</v>
      </c>
      <c r="BG201" s="238">
        <f>IF(N201="zákl. prenesená",J201,0)</f>
        <v>0</v>
      </c>
      <c r="BH201" s="238">
        <f>IF(N201="zníž. prenesená",J201,0)</f>
        <v>0</v>
      </c>
      <c r="BI201" s="238">
        <f>IF(N201="nulová",J201,0)</f>
        <v>0</v>
      </c>
      <c r="BJ201" s="16" t="s">
        <v>120</v>
      </c>
      <c r="BK201" s="238">
        <f>ROUND(I201*H201,2)</f>
        <v>0</v>
      </c>
      <c r="BL201" s="16" t="s">
        <v>461</v>
      </c>
      <c r="BM201" s="237" t="s">
        <v>492</v>
      </c>
    </row>
    <row r="202" s="2" customFormat="1" ht="16.5" customHeight="1">
      <c r="A202" s="37"/>
      <c r="B202" s="38"/>
      <c r="C202" s="225" t="s">
        <v>493</v>
      </c>
      <c r="D202" s="225" t="s">
        <v>115</v>
      </c>
      <c r="E202" s="226" t="s">
        <v>494</v>
      </c>
      <c r="F202" s="227" t="s">
        <v>495</v>
      </c>
      <c r="G202" s="228" t="s">
        <v>232</v>
      </c>
      <c r="H202" s="229">
        <v>2</v>
      </c>
      <c r="I202" s="230"/>
      <c r="J202" s="231">
        <f>ROUND(I202*H202,2)</f>
        <v>0</v>
      </c>
      <c r="K202" s="232"/>
      <c r="L202" s="43"/>
      <c r="M202" s="233" t="s">
        <v>1</v>
      </c>
      <c r="N202" s="234" t="s">
        <v>41</v>
      </c>
      <c r="O202" s="96"/>
      <c r="P202" s="235">
        <f>O202*H202</f>
        <v>0</v>
      </c>
      <c r="Q202" s="235">
        <v>0</v>
      </c>
      <c r="R202" s="235">
        <f>Q202*H202</f>
        <v>0</v>
      </c>
      <c r="S202" s="235">
        <v>0</v>
      </c>
      <c r="T202" s="236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37" t="s">
        <v>274</v>
      </c>
      <c r="AT202" s="237" t="s">
        <v>115</v>
      </c>
      <c r="AU202" s="237" t="s">
        <v>120</v>
      </c>
      <c r="AY202" s="16" t="s">
        <v>113</v>
      </c>
      <c r="BE202" s="238">
        <f>IF(N202="základná",J202,0)</f>
        <v>0</v>
      </c>
      <c r="BF202" s="238">
        <f>IF(N202="znížená",J202,0)</f>
        <v>0</v>
      </c>
      <c r="BG202" s="238">
        <f>IF(N202="zákl. prenesená",J202,0)</f>
        <v>0</v>
      </c>
      <c r="BH202" s="238">
        <f>IF(N202="zníž. prenesená",J202,0)</f>
        <v>0</v>
      </c>
      <c r="BI202" s="238">
        <f>IF(N202="nulová",J202,0)</f>
        <v>0</v>
      </c>
      <c r="BJ202" s="16" t="s">
        <v>120</v>
      </c>
      <c r="BK202" s="238">
        <f>ROUND(I202*H202,2)</f>
        <v>0</v>
      </c>
      <c r="BL202" s="16" t="s">
        <v>274</v>
      </c>
      <c r="BM202" s="237" t="s">
        <v>496</v>
      </c>
    </row>
    <row r="203" s="2" customFormat="1" ht="24.15" customHeight="1">
      <c r="A203" s="37"/>
      <c r="B203" s="38"/>
      <c r="C203" s="262" t="s">
        <v>497</v>
      </c>
      <c r="D203" s="262" t="s">
        <v>176</v>
      </c>
      <c r="E203" s="263" t="s">
        <v>498</v>
      </c>
      <c r="F203" s="264" t="s">
        <v>499</v>
      </c>
      <c r="G203" s="265" t="s">
        <v>232</v>
      </c>
      <c r="H203" s="266">
        <v>2</v>
      </c>
      <c r="I203" s="267"/>
      <c r="J203" s="268">
        <f>ROUND(I203*H203,2)</f>
        <v>0</v>
      </c>
      <c r="K203" s="269"/>
      <c r="L203" s="270"/>
      <c r="M203" s="271" t="s">
        <v>1</v>
      </c>
      <c r="N203" s="272" t="s">
        <v>41</v>
      </c>
      <c r="O203" s="96"/>
      <c r="P203" s="235">
        <f>O203*H203</f>
        <v>0</v>
      </c>
      <c r="Q203" s="235">
        <v>0.0035000000000000001</v>
      </c>
      <c r="R203" s="235">
        <f>Q203*H203</f>
        <v>0.0070000000000000001</v>
      </c>
      <c r="S203" s="235">
        <v>0</v>
      </c>
      <c r="T203" s="236">
        <f>S203*H203</f>
        <v>0</v>
      </c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R203" s="237" t="s">
        <v>461</v>
      </c>
      <c r="AT203" s="237" t="s">
        <v>176</v>
      </c>
      <c r="AU203" s="237" t="s">
        <v>120</v>
      </c>
      <c r="AY203" s="16" t="s">
        <v>113</v>
      </c>
      <c r="BE203" s="238">
        <f>IF(N203="základná",J203,0)</f>
        <v>0</v>
      </c>
      <c r="BF203" s="238">
        <f>IF(N203="znížená",J203,0)</f>
        <v>0</v>
      </c>
      <c r="BG203" s="238">
        <f>IF(N203="zákl. prenesená",J203,0)</f>
        <v>0</v>
      </c>
      <c r="BH203" s="238">
        <f>IF(N203="zníž. prenesená",J203,0)</f>
        <v>0</v>
      </c>
      <c r="BI203" s="238">
        <f>IF(N203="nulová",J203,0)</f>
        <v>0</v>
      </c>
      <c r="BJ203" s="16" t="s">
        <v>120</v>
      </c>
      <c r="BK203" s="238">
        <f>ROUND(I203*H203,2)</f>
        <v>0</v>
      </c>
      <c r="BL203" s="16" t="s">
        <v>461</v>
      </c>
      <c r="BM203" s="237" t="s">
        <v>500</v>
      </c>
    </row>
    <row r="204" s="2" customFormat="1" ht="16.5" customHeight="1">
      <c r="A204" s="37"/>
      <c r="B204" s="38"/>
      <c r="C204" s="225" t="s">
        <v>501</v>
      </c>
      <c r="D204" s="225" t="s">
        <v>115</v>
      </c>
      <c r="E204" s="226" t="s">
        <v>502</v>
      </c>
      <c r="F204" s="227" t="s">
        <v>503</v>
      </c>
      <c r="G204" s="228" t="s">
        <v>232</v>
      </c>
      <c r="H204" s="229">
        <v>2</v>
      </c>
      <c r="I204" s="230"/>
      <c r="J204" s="231">
        <f>ROUND(I204*H204,2)</f>
        <v>0</v>
      </c>
      <c r="K204" s="232"/>
      <c r="L204" s="43"/>
      <c r="M204" s="233" t="s">
        <v>1</v>
      </c>
      <c r="N204" s="234" t="s">
        <v>41</v>
      </c>
      <c r="O204" s="96"/>
      <c r="P204" s="235">
        <f>O204*H204</f>
        <v>0</v>
      </c>
      <c r="Q204" s="235">
        <v>0</v>
      </c>
      <c r="R204" s="235">
        <f>Q204*H204</f>
        <v>0</v>
      </c>
      <c r="S204" s="235">
        <v>0</v>
      </c>
      <c r="T204" s="236">
        <f>S204*H204</f>
        <v>0</v>
      </c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R204" s="237" t="s">
        <v>274</v>
      </c>
      <c r="AT204" s="237" t="s">
        <v>115</v>
      </c>
      <c r="AU204" s="237" t="s">
        <v>120</v>
      </c>
      <c r="AY204" s="16" t="s">
        <v>113</v>
      </c>
      <c r="BE204" s="238">
        <f>IF(N204="základná",J204,0)</f>
        <v>0</v>
      </c>
      <c r="BF204" s="238">
        <f>IF(N204="znížená",J204,0)</f>
        <v>0</v>
      </c>
      <c r="BG204" s="238">
        <f>IF(N204="zákl. prenesená",J204,0)</f>
        <v>0</v>
      </c>
      <c r="BH204" s="238">
        <f>IF(N204="zníž. prenesená",J204,0)</f>
        <v>0</v>
      </c>
      <c r="BI204" s="238">
        <f>IF(N204="nulová",J204,0)</f>
        <v>0</v>
      </c>
      <c r="BJ204" s="16" t="s">
        <v>120</v>
      </c>
      <c r="BK204" s="238">
        <f>ROUND(I204*H204,2)</f>
        <v>0</v>
      </c>
      <c r="BL204" s="16" t="s">
        <v>274</v>
      </c>
      <c r="BM204" s="237" t="s">
        <v>504</v>
      </c>
    </row>
    <row r="205" s="2" customFormat="1" ht="24.15" customHeight="1">
      <c r="A205" s="37"/>
      <c r="B205" s="38"/>
      <c r="C205" s="225" t="s">
        <v>505</v>
      </c>
      <c r="D205" s="225" t="s">
        <v>115</v>
      </c>
      <c r="E205" s="226" t="s">
        <v>506</v>
      </c>
      <c r="F205" s="227" t="s">
        <v>507</v>
      </c>
      <c r="G205" s="228" t="s">
        <v>232</v>
      </c>
      <c r="H205" s="229">
        <v>2</v>
      </c>
      <c r="I205" s="230"/>
      <c r="J205" s="231">
        <f>ROUND(I205*H205,2)</f>
        <v>0</v>
      </c>
      <c r="K205" s="232"/>
      <c r="L205" s="43"/>
      <c r="M205" s="233" t="s">
        <v>1</v>
      </c>
      <c r="N205" s="234" t="s">
        <v>41</v>
      </c>
      <c r="O205" s="96"/>
      <c r="P205" s="235">
        <f>O205*H205</f>
        <v>0</v>
      </c>
      <c r="Q205" s="235">
        <v>0</v>
      </c>
      <c r="R205" s="235">
        <f>Q205*H205</f>
        <v>0</v>
      </c>
      <c r="S205" s="235">
        <v>0</v>
      </c>
      <c r="T205" s="236">
        <f>S205*H205</f>
        <v>0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37" t="s">
        <v>274</v>
      </c>
      <c r="AT205" s="237" t="s">
        <v>115</v>
      </c>
      <c r="AU205" s="237" t="s">
        <v>120</v>
      </c>
      <c r="AY205" s="16" t="s">
        <v>113</v>
      </c>
      <c r="BE205" s="238">
        <f>IF(N205="základná",J205,0)</f>
        <v>0</v>
      </c>
      <c r="BF205" s="238">
        <f>IF(N205="znížená",J205,0)</f>
        <v>0</v>
      </c>
      <c r="BG205" s="238">
        <f>IF(N205="zákl. prenesená",J205,0)</f>
        <v>0</v>
      </c>
      <c r="BH205" s="238">
        <f>IF(N205="zníž. prenesená",J205,0)</f>
        <v>0</v>
      </c>
      <c r="BI205" s="238">
        <f>IF(N205="nulová",J205,0)</f>
        <v>0</v>
      </c>
      <c r="BJ205" s="16" t="s">
        <v>120</v>
      </c>
      <c r="BK205" s="238">
        <f>ROUND(I205*H205,2)</f>
        <v>0</v>
      </c>
      <c r="BL205" s="16" t="s">
        <v>274</v>
      </c>
      <c r="BM205" s="237" t="s">
        <v>508</v>
      </c>
    </row>
    <row r="206" s="2" customFormat="1" ht="16.5" customHeight="1">
      <c r="A206" s="37"/>
      <c r="B206" s="38"/>
      <c r="C206" s="262" t="s">
        <v>509</v>
      </c>
      <c r="D206" s="262" t="s">
        <v>176</v>
      </c>
      <c r="E206" s="263" t="s">
        <v>510</v>
      </c>
      <c r="F206" s="264" t="s">
        <v>511</v>
      </c>
      <c r="G206" s="265" t="s">
        <v>232</v>
      </c>
      <c r="H206" s="266">
        <v>2</v>
      </c>
      <c r="I206" s="267"/>
      <c r="J206" s="268">
        <f>ROUND(I206*H206,2)</f>
        <v>0</v>
      </c>
      <c r="K206" s="269"/>
      <c r="L206" s="270"/>
      <c r="M206" s="271" t="s">
        <v>1</v>
      </c>
      <c r="N206" s="272" t="s">
        <v>41</v>
      </c>
      <c r="O206" s="96"/>
      <c r="P206" s="235">
        <f>O206*H206</f>
        <v>0</v>
      </c>
      <c r="Q206" s="235">
        <v>0.075999999999999998</v>
      </c>
      <c r="R206" s="235">
        <f>Q206*H206</f>
        <v>0.152</v>
      </c>
      <c r="S206" s="235">
        <v>0</v>
      </c>
      <c r="T206" s="236">
        <f>S206*H206</f>
        <v>0</v>
      </c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R206" s="237" t="s">
        <v>461</v>
      </c>
      <c r="AT206" s="237" t="s">
        <v>176</v>
      </c>
      <c r="AU206" s="237" t="s">
        <v>120</v>
      </c>
      <c r="AY206" s="16" t="s">
        <v>113</v>
      </c>
      <c r="BE206" s="238">
        <f>IF(N206="základná",J206,0)</f>
        <v>0</v>
      </c>
      <c r="BF206" s="238">
        <f>IF(N206="znížená",J206,0)</f>
        <v>0</v>
      </c>
      <c r="BG206" s="238">
        <f>IF(N206="zákl. prenesená",J206,0)</f>
        <v>0</v>
      </c>
      <c r="BH206" s="238">
        <f>IF(N206="zníž. prenesená",J206,0)</f>
        <v>0</v>
      </c>
      <c r="BI206" s="238">
        <f>IF(N206="nulová",J206,0)</f>
        <v>0</v>
      </c>
      <c r="BJ206" s="16" t="s">
        <v>120</v>
      </c>
      <c r="BK206" s="238">
        <f>ROUND(I206*H206,2)</f>
        <v>0</v>
      </c>
      <c r="BL206" s="16" t="s">
        <v>461</v>
      </c>
      <c r="BM206" s="237" t="s">
        <v>512</v>
      </c>
    </row>
    <row r="207" s="2" customFormat="1" ht="24.15" customHeight="1">
      <c r="A207" s="37"/>
      <c r="B207" s="38"/>
      <c r="C207" s="225" t="s">
        <v>513</v>
      </c>
      <c r="D207" s="225" t="s">
        <v>115</v>
      </c>
      <c r="E207" s="226" t="s">
        <v>514</v>
      </c>
      <c r="F207" s="227" t="s">
        <v>515</v>
      </c>
      <c r="G207" s="228" t="s">
        <v>232</v>
      </c>
      <c r="H207" s="229">
        <v>2</v>
      </c>
      <c r="I207" s="230"/>
      <c r="J207" s="231">
        <f>ROUND(I207*H207,2)</f>
        <v>0</v>
      </c>
      <c r="K207" s="232"/>
      <c r="L207" s="43"/>
      <c r="M207" s="233" t="s">
        <v>1</v>
      </c>
      <c r="N207" s="234" t="s">
        <v>41</v>
      </c>
      <c r="O207" s="96"/>
      <c r="P207" s="235">
        <f>O207*H207</f>
        <v>0</v>
      </c>
      <c r="Q207" s="235">
        <v>0</v>
      </c>
      <c r="R207" s="235">
        <f>Q207*H207</f>
        <v>0</v>
      </c>
      <c r="S207" s="235">
        <v>0</v>
      </c>
      <c r="T207" s="236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37" t="s">
        <v>274</v>
      </c>
      <c r="AT207" s="237" t="s">
        <v>115</v>
      </c>
      <c r="AU207" s="237" t="s">
        <v>120</v>
      </c>
      <c r="AY207" s="16" t="s">
        <v>113</v>
      </c>
      <c r="BE207" s="238">
        <f>IF(N207="základná",J207,0)</f>
        <v>0</v>
      </c>
      <c r="BF207" s="238">
        <f>IF(N207="znížená",J207,0)</f>
        <v>0</v>
      </c>
      <c r="BG207" s="238">
        <f>IF(N207="zákl. prenesená",J207,0)</f>
        <v>0</v>
      </c>
      <c r="BH207" s="238">
        <f>IF(N207="zníž. prenesená",J207,0)</f>
        <v>0</v>
      </c>
      <c r="BI207" s="238">
        <f>IF(N207="nulová",J207,0)</f>
        <v>0</v>
      </c>
      <c r="BJ207" s="16" t="s">
        <v>120</v>
      </c>
      <c r="BK207" s="238">
        <f>ROUND(I207*H207,2)</f>
        <v>0</v>
      </c>
      <c r="BL207" s="16" t="s">
        <v>274</v>
      </c>
      <c r="BM207" s="237" t="s">
        <v>516</v>
      </c>
    </row>
    <row r="208" s="2" customFormat="1" ht="16.5" customHeight="1">
      <c r="A208" s="37"/>
      <c r="B208" s="38"/>
      <c r="C208" s="262" t="s">
        <v>274</v>
      </c>
      <c r="D208" s="262" t="s">
        <v>176</v>
      </c>
      <c r="E208" s="263" t="s">
        <v>517</v>
      </c>
      <c r="F208" s="264" t="s">
        <v>518</v>
      </c>
      <c r="G208" s="265" t="s">
        <v>232</v>
      </c>
      <c r="H208" s="266">
        <v>2</v>
      </c>
      <c r="I208" s="267"/>
      <c r="J208" s="268">
        <f>ROUND(I208*H208,2)</f>
        <v>0</v>
      </c>
      <c r="K208" s="269"/>
      <c r="L208" s="270"/>
      <c r="M208" s="271" t="s">
        <v>1</v>
      </c>
      <c r="N208" s="272" t="s">
        <v>41</v>
      </c>
      <c r="O208" s="96"/>
      <c r="P208" s="235">
        <f>O208*H208</f>
        <v>0</v>
      </c>
      <c r="Q208" s="235">
        <v>0.23000000000000001</v>
      </c>
      <c r="R208" s="235">
        <f>Q208*H208</f>
        <v>0.46000000000000002</v>
      </c>
      <c r="S208" s="235">
        <v>0</v>
      </c>
      <c r="T208" s="236">
        <f>S208*H208</f>
        <v>0</v>
      </c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R208" s="237" t="s">
        <v>461</v>
      </c>
      <c r="AT208" s="237" t="s">
        <v>176</v>
      </c>
      <c r="AU208" s="237" t="s">
        <v>120</v>
      </c>
      <c r="AY208" s="16" t="s">
        <v>113</v>
      </c>
      <c r="BE208" s="238">
        <f>IF(N208="základná",J208,0)</f>
        <v>0</v>
      </c>
      <c r="BF208" s="238">
        <f>IF(N208="znížená",J208,0)</f>
        <v>0</v>
      </c>
      <c r="BG208" s="238">
        <f>IF(N208="zákl. prenesená",J208,0)</f>
        <v>0</v>
      </c>
      <c r="BH208" s="238">
        <f>IF(N208="zníž. prenesená",J208,0)</f>
        <v>0</v>
      </c>
      <c r="BI208" s="238">
        <f>IF(N208="nulová",J208,0)</f>
        <v>0</v>
      </c>
      <c r="BJ208" s="16" t="s">
        <v>120</v>
      </c>
      <c r="BK208" s="238">
        <f>ROUND(I208*H208,2)</f>
        <v>0</v>
      </c>
      <c r="BL208" s="16" t="s">
        <v>461</v>
      </c>
      <c r="BM208" s="237" t="s">
        <v>519</v>
      </c>
    </row>
    <row r="209" s="2" customFormat="1" ht="16.5" customHeight="1">
      <c r="A209" s="37"/>
      <c r="B209" s="38"/>
      <c r="C209" s="262" t="s">
        <v>520</v>
      </c>
      <c r="D209" s="262" t="s">
        <v>176</v>
      </c>
      <c r="E209" s="263" t="s">
        <v>521</v>
      </c>
      <c r="F209" s="264" t="s">
        <v>522</v>
      </c>
      <c r="G209" s="265" t="s">
        <v>232</v>
      </c>
      <c r="H209" s="266">
        <v>2</v>
      </c>
      <c r="I209" s="267"/>
      <c r="J209" s="268">
        <f>ROUND(I209*H209,2)</f>
        <v>0</v>
      </c>
      <c r="K209" s="269"/>
      <c r="L209" s="270"/>
      <c r="M209" s="271" t="s">
        <v>1</v>
      </c>
      <c r="N209" s="272" t="s">
        <v>41</v>
      </c>
      <c r="O209" s="96"/>
      <c r="P209" s="235">
        <f>O209*H209</f>
        <v>0</v>
      </c>
      <c r="Q209" s="235">
        <v>0.47999999999999998</v>
      </c>
      <c r="R209" s="235">
        <f>Q209*H209</f>
        <v>0.95999999999999996</v>
      </c>
      <c r="S209" s="235">
        <v>0</v>
      </c>
      <c r="T209" s="236">
        <f>S209*H209</f>
        <v>0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37" t="s">
        <v>461</v>
      </c>
      <c r="AT209" s="237" t="s">
        <v>176</v>
      </c>
      <c r="AU209" s="237" t="s">
        <v>120</v>
      </c>
      <c r="AY209" s="16" t="s">
        <v>113</v>
      </c>
      <c r="BE209" s="238">
        <f>IF(N209="základná",J209,0)</f>
        <v>0</v>
      </c>
      <c r="BF209" s="238">
        <f>IF(N209="znížená",J209,0)</f>
        <v>0</v>
      </c>
      <c r="BG209" s="238">
        <f>IF(N209="zákl. prenesená",J209,0)</f>
        <v>0</v>
      </c>
      <c r="BH209" s="238">
        <f>IF(N209="zníž. prenesená",J209,0)</f>
        <v>0</v>
      </c>
      <c r="BI209" s="238">
        <f>IF(N209="nulová",J209,0)</f>
        <v>0</v>
      </c>
      <c r="BJ209" s="16" t="s">
        <v>120</v>
      </c>
      <c r="BK209" s="238">
        <f>ROUND(I209*H209,2)</f>
        <v>0</v>
      </c>
      <c r="BL209" s="16" t="s">
        <v>461</v>
      </c>
      <c r="BM209" s="237" t="s">
        <v>523</v>
      </c>
    </row>
    <row r="210" s="2" customFormat="1" ht="16.5" customHeight="1">
      <c r="A210" s="37"/>
      <c r="B210" s="38"/>
      <c r="C210" s="225" t="s">
        <v>524</v>
      </c>
      <c r="D210" s="225" t="s">
        <v>115</v>
      </c>
      <c r="E210" s="226" t="s">
        <v>525</v>
      </c>
      <c r="F210" s="227" t="s">
        <v>526</v>
      </c>
      <c r="G210" s="228" t="s">
        <v>232</v>
      </c>
      <c r="H210" s="229">
        <v>2</v>
      </c>
      <c r="I210" s="230"/>
      <c r="J210" s="231">
        <f>ROUND(I210*H210,2)</f>
        <v>0</v>
      </c>
      <c r="K210" s="232"/>
      <c r="L210" s="43"/>
      <c r="M210" s="233" t="s">
        <v>1</v>
      </c>
      <c r="N210" s="234" t="s">
        <v>41</v>
      </c>
      <c r="O210" s="96"/>
      <c r="P210" s="235">
        <f>O210*H210</f>
        <v>0</v>
      </c>
      <c r="Q210" s="235">
        <v>0</v>
      </c>
      <c r="R210" s="235">
        <f>Q210*H210</f>
        <v>0</v>
      </c>
      <c r="S210" s="235">
        <v>0</v>
      </c>
      <c r="T210" s="236">
        <f>S210*H210</f>
        <v>0</v>
      </c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R210" s="237" t="s">
        <v>274</v>
      </c>
      <c r="AT210" s="237" t="s">
        <v>115</v>
      </c>
      <c r="AU210" s="237" t="s">
        <v>120</v>
      </c>
      <c r="AY210" s="16" t="s">
        <v>113</v>
      </c>
      <c r="BE210" s="238">
        <f>IF(N210="základná",J210,0)</f>
        <v>0</v>
      </c>
      <c r="BF210" s="238">
        <f>IF(N210="znížená",J210,0)</f>
        <v>0</v>
      </c>
      <c r="BG210" s="238">
        <f>IF(N210="zákl. prenesená",J210,0)</f>
        <v>0</v>
      </c>
      <c r="BH210" s="238">
        <f>IF(N210="zníž. prenesená",J210,0)</f>
        <v>0</v>
      </c>
      <c r="BI210" s="238">
        <f>IF(N210="nulová",J210,0)</f>
        <v>0</v>
      </c>
      <c r="BJ210" s="16" t="s">
        <v>120</v>
      </c>
      <c r="BK210" s="238">
        <f>ROUND(I210*H210,2)</f>
        <v>0</v>
      </c>
      <c r="BL210" s="16" t="s">
        <v>274</v>
      </c>
      <c r="BM210" s="237" t="s">
        <v>527</v>
      </c>
    </row>
    <row r="211" s="2" customFormat="1" ht="16.5" customHeight="1">
      <c r="A211" s="37"/>
      <c r="B211" s="38"/>
      <c r="C211" s="262" t="s">
        <v>528</v>
      </c>
      <c r="D211" s="262" t="s">
        <v>176</v>
      </c>
      <c r="E211" s="263" t="s">
        <v>529</v>
      </c>
      <c r="F211" s="264" t="s">
        <v>530</v>
      </c>
      <c r="G211" s="265" t="s">
        <v>232</v>
      </c>
      <c r="H211" s="266">
        <v>2</v>
      </c>
      <c r="I211" s="267"/>
      <c r="J211" s="268">
        <f>ROUND(I211*H211,2)</f>
        <v>0</v>
      </c>
      <c r="K211" s="269"/>
      <c r="L211" s="270"/>
      <c r="M211" s="271" t="s">
        <v>1</v>
      </c>
      <c r="N211" s="272" t="s">
        <v>41</v>
      </c>
      <c r="O211" s="96"/>
      <c r="P211" s="235">
        <f>O211*H211</f>
        <v>0</v>
      </c>
      <c r="Q211" s="235">
        <v>1.0000000000000001E-05</v>
      </c>
      <c r="R211" s="235">
        <f>Q211*H211</f>
        <v>2.0000000000000002E-05</v>
      </c>
      <c r="S211" s="235">
        <v>0</v>
      </c>
      <c r="T211" s="236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237" t="s">
        <v>478</v>
      </c>
      <c r="AT211" s="237" t="s">
        <v>176</v>
      </c>
      <c r="AU211" s="237" t="s">
        <v>120</v>
      </c>
      <c r="AY211" s="16" t="s">
        <v>113</v>
      </c>
      <c r="BE211" s="238">
        <f>IF(N211="základná",J211,0)</f>
        <v>0</v>
      </c>
      <c r="BF211" s="238">
        <f>IF(N211="znížená",J211,0)</f>
        <v>0</v>
      </c>
      <c r="BG211" s="238">
        <f>IF(N211="zákl. prenesená",J211,0)</f>
        <v>0</v>
      </c>
      <c r="BH211" s="238">
        <f>IF(N211="zníž. prenesená",J211,0)</f>
        <v>0</v>
      </c>
      <c r="BI211" s="238">
        <f>IF(N211="nulová",J211,0)</f>
        <v>0</v>
      </c>
      <c r="BJ211" s="16" t="s">
        <v>120</v>
      </c>
      <c r="BK211" s="238">
        <f>ROUND(I211*H211,2)</f>
        <v>0</v>
      </c>
      <c r="BL211" s="16" t="s">
        <v>274</v>
      </c>
      <c r="BM211" s="237" t="s">
        <v>531</v>
      </c>
    </row>
    <row r="212" s="2" customFormat="1" ht="16.5" customHeight="1">
      <c r="A212" s="37"/>
      <c r="B212" s="38"/>
      <c r="C212" s="262" t="s">
        <v>532</v>
      </c>
      <c r="D212" s="262" t="s">
        <v>176</v>
      </c>
      <c r="E212" s="263" t="s">
        <v>533</v>
      </c>
      <c r="F212" s="264" t="s">
        <v>534</v>
      </c>
      <c r="G212" s="265" t="s">
        <v>232</v>
      </c>
      <c r="H212" s="266">
        <v>2</v>
      </c>
      <c r="I212" s="267"/>
      <c r="J212" s="268">
        <f>ROUND(I212*H212,2)</f>
        <v>0</v>
      </c>
      <c r="K212" s="269"/>
      <c r="L212" s="270"/>
      <c r="M212" s="271" t="s">
        <v>1</v>
      </c>
      <c r="N212" s="272" t="s">
        <v>41</v>
      </c>
      <c r="O212" s="96"/>
      <c r="P212" s="235">
        <f>O212*H212</f>
        <v>0</v>
      </c>
      <c r="Q212" s="235">
        <v>0.00072000000000000005</v>
      </c>
      <c r="R212" s="235">
        <f>Q212*H212</f>
        <v>0.0014400000000000001</v>
      </c>
      <c r="S212" s="235">
        <v>0</v>
      </c>
      <c r="T212" s="236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37" t="s">
        <v>461</v>
      </c>
      <c r="AT212" s="237" t="s">
        <v>176</v>
      </c>
      <c r="AU212" s="237" t="s">
        <v>120</v>
      </c>
      <c r="AY212" s="16" t="s">
        <v>113</v>
      </c>
      <c r="BE212" s="238">
        <f>IF(N212="základná",J212,0)</f>
        <v>0</v>
      </c>
      <c r="BF212" s="238">
        <f>IF(N212="znížená",J212,0)</f>
        <v>0</v>
      </c>
      <c r="BG212" s="238">
        <f>IF(N212="zákl. prenesená",J212,0)</f>
        <v>0</v>
      </c>
      <c r="BH212" s="238">
        <f>IF(N212="zníž. prenesená",J212,0)</f>
        <v>0</v>
      </c>
      <c r="BI212" s="238">
        <f>IF(N212="nulová",J212,0)</f>
        <v>0</v>
      </c>
      <c r="BJ212" s="16" t="s">
        <v>120</v>
      </c>
      <c r="BK212" s="238">
        <f>ROUND(I212*H212,2)</f>
        <v>0</v>
      </c>
      <c r="BL212" s="16" t="s">
        <v>461</v>
      </c>
      <c r="BM212" s="237" t="s">
        <v>535</v>
      </c>
    </row>
    <row r="213" s="2" customFormat="1" ht="24.15" customHeight="1">
      <c r="A213" s="37"/>
      <c r="B213" s="38"/>
      <c r="C213" s="262" t="s">
        <v>536</v>
      </c>
      <c r="D213" s="262" t="s">
        <v>176</v>
      </c>
      <c r="E213" s="263" t="s">
        <v>537</v>
      </c>
      <c r="F213" s="264" t="s">
        <v>538</v>
      </c>
      <c r="G213" s="265" t="s">
        <v>232</v>
      </c>
      <c r="H213" s="266">
        <v>1</v>
      </c>
      <c r="I213" s="267"/>
      <c r="J213" s="268">
        <f>ROUND(I213*H213,2)</f>
        <v>0</v>
      </c>
      <c r="K213" s="269"/>
      <c r="L213" s="270"/>
      <c r="M213" s="271" t="s">
        <v>1</v>
      </c>
      <c r="N213" s="272" t="s">
        <v>41</v>
      </c>
      <c r="O213" s="96"/>
      <c r="P213" s="235">
        <f>O213*H213</f>
        <v>0</v>
      </c>
      <c r="Q213" s="235">
        <v>0.00076000000000000004</v>
      </c>
      <c r="R213" s="235">
        <f>Q213*H213</f>
        <v>0.00076000000000000004</v>
      </c>
      <c r="S213" s="235">
        <v>0</v>
      </c>
      <c r="T213" s="236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37" t="s">
        <v>461</v>
      </c>
      <c r="AT213" s="237" t="s">
        <v>176</v>
      </c>
      <c r="AU213" s="237" t="s">
        <v>120</v>
      </c>
      <c r="AY213" s="16" t="s">
        <v>113</v>
      </c>
      <c r="BE213" s="238">
        <f>IF(N213="základná",J213,0)</f>
        <v>0</v>
      </c>
      <c r="BF213" s="238">
        <f>IF(N213="znížená",J213,0)</f>
        <v>0</v>
      </c>
      <c r="BG213" s="238">
        <f>IF(N213="zákl. prenesená",J213,0)</f>
        <v>0</v>
      </c>
      <c r="BH213" s="238">
        <f>IF(N213="zníž. prenesená",J213,0)</f>
        <v>0</v>
      </c>
      <c r="BI213" s="238">
        <f>IF(N213="nulová",J213,0)</f>
        <v>0</v>
      </c>
      <c r="BJ213" s="16" t="s">
        <v>120</v>
      </c>
      <c r="BK213" s="238">
        <f>ROUND(I213*H213,2)</f>
        <v>0</v>
      </c>
      <c r="BL213" s="16" t="s">
        <v>461</v>
      </c>
      <c r="BM213" s="237" t="s">
        <v>539</v>
      </c>
    </row>
    <row r="214" s="2" customFormat="1" ht="24.15" customHeight="1">
      <c r="A214" s="37"/>
      <c r="B214" s="38"/>
      <c r="C214" s="225" t="s">
        <v>296</v>
      </c>
      <c r="D214" s="225" t="s">
        <v>115</v>
      </c>
      <c r="E214" s="226" t="s">
        <v>540</v>
      </c>
      <c r="F214" s="227" t="s">
        <v>541</v>
      </c>
      <c r="G214" s="228" t="s">
        <v>124</v>
      </c>
      <c r="H214" s="229">
        <v>5</v>
      </c>
      <c r="I214" s="230"/>
      <c r="J214" s="231">
        <f>ROUND(I214*H214,2)</f>
        <v>0</v>
      </c>
      <c r="K214" s="232"/>
      <c r="L214" s="43"/>
      <c r="M214" s="233" t="s">
        <v>1</v>
      </c>
      <c r="N214" s="234" t="s">
        <v>41</v>
      </c>
      <c r="O214" s="96"/>
      <c r="P214" s="235">
        <f>O214*H214</f>
        <v>0</v>
      </c>
      <c r="Q214" s="235">
        <v>0</v>
      </c>
      <c r="R214" s="235">
        <f>Q214*H214</f>
        <v>0</v>
      </c>
      <c r="S214" s="235">
        <v>0</v>
      </c>
      <c r="T214" s="236">
        <f>S214*H214</f>
        <v>0</v>
      </c>
      <c r="U214" s="37"/>
      <c r="V214" s="37"/>
      <c r="W214" s="37"/>
      <c r="X214" s="37"/>
      <c r="Y214" s="37"/>
      <c r="Z214" s="37"/>
      <c r="AA214" s="37"/>
      <c r="AB214" s="37"/>
      <c r="AC214" s="37"/>
      <c r="AD214" s="37"/>
      <c r="AE214" s="37"/>
      <c r="AR214" s="237" t="s">
        <v>274</v>
      </c>
      <c r="AT214" s="237" t="s">
        <v>115</v>
      </c>
      <c r="AU214" s="237" t="s">
        <v>120</v>
      </c>
      <c r="AY214" s="16" t="s">
        <v>113</v>
      </c>
      <c r="BE214" s="238">
        <f>IF(N214="základná",J214,0)</f>
        <v>0</v>
      </c>
      <c r="BF214" s="238">
        <f>IF(N214="znížená",J214,0)</f>
        <v>0</v>
      </c>
      <c r="BG214" s="238">
        <f>IF(N214="zákl. prenesená",J214,0)</f>
        <v>0</v>
      </c>
      <c r="BH214" s="238">
        <f>IF(N214="zníž. prenesená",J214,0)</f>
        <v>0</v>
      </c>
      <c r="BI214" s="238">
        <f>IF(N214="nulová",J214,0)</f>
        <v>0</v>
      </c>
      <c r="BJ214" s="16" t="s">
        <v>120</v>
      </c>
      <c r="BK214" s="238">
        <f>ROUND(I214*H214,2)</f>
        <v>0</v>
      </c>
      <c r="BL214" s="16" t="s">
        <v>274</v>
      </c>
      <c r="BM214" s="237" t="s">
        <v>542</v>
      </c>
    </row>
    <row r="215" s="2" customFormat="1" ht="16.5" customHeight="1">
      <c r="A215" s="37"/>
      <c r="B215" s="38"/>
      <c r="C215" s="262" t="s">
        <v>305</v>
      </c>
      <c r="D215" s="262" t="s">
        <v>176</v>
      </c>
      <c r="E215" s="263" t="s">
        <v>543</v>
      </c>
      <c r="F215" s="264" t="s">
        <v>544</v>
      </c>
      <c r="G215" s="265" t="s">
        <v>179</v>
      </c>
      <c r="H215" s="266">
        <v>3.5</v>
      </c>
      <c r="I215" s="267"/>
      <c r="J215" s="268">
        <f>ROUND(I215*H215,2)</f>
        <v>0</v>
      </c>
      <c r="K215" s="269"/>
      <c r="L215" s="270"/>
      <c r="M215" s="271" t="s">
        <v>1</v>
      </c>
      <c r="N215" s="272" t="s">
        <v>41</v>
      </c>
      <c r="O215" s="96"/>
      <c r="P215" s="235">
        <f>O215*H215</f>
        <v>0</v>
      </c>
      <c r="Q215" s="235">
        <v>0.001</v>
      </c>
      <c r="R215" s="235">
        <f>Q215*H215</f>
        <v>0.0035000000000000001</v>
      </c>
      <c r="S215" s="235">
        <v>0</v>
      </c>
      <c r="T215" s="236">
        <f>S215*H215</f>
        <v>0</v>
      </c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R215" s="237" t="s">
        <v>461</v>
      </c>
      <c r="AT215" s="237" t="s">
        <v>176</v>
      </c>
      <c r="AU215" s="237" t="s">
        <v>120</v>
      </c>
      <c r="AY215" s="16" t="s">
        <v>113</v>
      </c>
      <c r="BE215" s="238">
        <f>IF(N215="základná",J215,0)</f>
        <v>0</v>
      </c>
      <c r="BF215" s="238">
        <f>IF(N215="znížená",J215,0)</f>
        <v>0</v>
      </c>
      <c r="BG215" s="238">
        <f>IF(N215="zákl. prenesená",J215,0)</f>
        <v>0</v>
      </c>
      <c r="BH215" s="238">
        <f>IF(N215="zníž. prenesená",J215,0)</f>
        <v>0</v>
      </c>
      <c r="BI215" s="238">
        <f>IF(N215="nulová",J215,0)</f>
        <v>0</v>
      </c>
      <c r="BJ215" s="16" t="s">
        <v>120</v>
      </c>
      <c r="BK215" s="238">
        <f>ROUND(I215*H215,2)</f>
        <v>0</v>
      </c>
      <c r="BL215" s="16" t="s">
        <v>461</v>
      </c>
      <c r="BM215" s="237" t="s">
        <v>545</v>
      </c>
    </row>
    <row r="216" s="2" customFormat="1" ht="24.15" customHeight="1">
      <c r="A216" s="37"/>
      <c r="B216" s="38"/>
      <c r="C216" s="225" t="s">
        <v>300</v>
      </c>
      <c r="D216" s="225" t="s">
        <v>115</v>
      </c>
      <c r="E216" s="226" t="s">
        <v>546</v>
      </c>
      <c r="F216" s="227" t="s">
        <v>547</v>
      </c>
      <c r="G216" s="228" t="s">
        <v>124</v>
      </c>
      <c r="H216" s="229">
        <v>46.5</v>
      </c>
      <c r="I216" s="230"/>
      <c r="J216" s="231">
        <f>ROUND(I216*H216,2)</f>
        <v>0</v>
      </c>
      <c r="K216" s="232"/>
      <c r="L216" s="43"/>
      <c r="M216" s="233" t="s">
        <v>1</v>
      </c>
      <c r="N216" s="234" t="s">
        <v>41</v>
      </c>
      <c r="O216" s="96"/>
      <c r="P216" s="235">
        <f>O216*H216</f>
        <v>0</v>
      </c>
      <c r="Q216" s="235">
        <v>0</v>
      </c>
      <c r="R216" s="235">
        <f>Q216*H216</f>
        <v>0</v>
      </c>
      <c r="S216" s="235">
        <v>0</v>
      </c>
      <c r="T216" s="236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37" t="s">
        <v>274</v>
      </c>
      <c r="AT216" s="237" t="s">
        <v>115</v>
      </c>
      <c r="AU216" s="237" t="s">
        <v>120</v>
      </c>
      <c r="AY216" s="16" t="s">
        <v>113</v>
      </c>
      <c r="BE216" s="238">
        <f>IF(N216="základná",J216,0)</f>
        <v>0</v>
      </c>
      <c r="BF216" s="238">
        <f>IF(N216="znížená",J216,0)</f>
        <v>0</v>
      </c>
      <c r="BG216" s="238">
        <f>IF(N216="zákl. prenesená",J216,0)</f>
        <v>0</v>
      </c>
      <c r="BH216" s="238">
        <f>IF(N216="zníž. prenesená",J216,0)</f>
        <v>0</v>
      </c>
      <c r="BI216" s="238">
        <f>IF(N216="nulová",J216,0)</f>
        <v>0</v>
      </c>
      <c r="BJ216" s="16" t="s">
        <v>120</v>
      </c>
      <c r="BK216" s="238">
        <f>ROUND(I216*H216,2)</f>
        <v>0</v>
      </c>
      <c r="BL216" s="16" t="s">
        <v>274</v>
      </c>
      <c r="BM216" s="237" t="s">
        <v>548</v>
      </c>
    </row>
    <row r="217" s="2" customFormat="1" ht="16.5" customHeight="1">
      <c r="A217" s="37"/>
      <c r="B217" s="38"/>
      <c r="C217" s="262" t="s">
        <v>309</v>
      </c>
      <c r="D217" s="262" t="s">
        <v>176</v>
      </c>
      <c r="E217" s="263" t="s">
        <v>549</v>
      </c>
      <c r="F217" s="264" t="s">
        <v>550</v>
      </c>
      <c r="G217" s="265" t="s">
        <v>179</v>
      </c>
      <c r="H217" s="266">
        <v>44.174999999999997</v>
      </c>
      <c r="I217" s="267"/>
      <c r="J217" s="268">
        <f>ROUND(I217*H217,2)</f>
        <v>0</v>
      </c>
      <c r="K217" s="269"/>
      <c r="L217" s="270"/>
      <c r="M217" s="271" t="s">
        <v>1</v>
      </c>
      <c r="N217" s="272" t="s">
        <v>41</v>
      </c>
      <c r="O217" s="96"/>
      <c r="P217" s="235">
        <f>O217*H217</f>
        <v>0</v>
      </c>
      <c r="Q217" s="235">
        <v>0.001</v>
      </c>
      <c r="R217" s="235">
        <f>Q217*H217</f>
        <v>0.044174999999999999</v>
      </c>
      <c r="S217" s="235">
        <v>0</v>
      </c>
      <c r="T217" s="236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37" t="s">
        <v>461</v>
      </c>
      <c r="AT217" s="237" t="s">
        <v>176</v>
      </c>
      <c r="AU217" s="237" t="s">
        <v>120</v>
      </c>
      <c r="AY217" s="16" t="s">
        <v>113</v>
      </c>
      <c r="BE217" s="238">
        <f>IF(N217="základná",J217,0)</f>
        <v>0</v>
      </c>
      <c r="BF217" s="238">
        <f>IF(N217="znížená",J217,0)</f>
        <v>0</v>
      </c>
      <c r="BG217" s="238">
        <f>IF(N217="zákl. prenesená",J217,0)</f>
        <v>0</v>
      </c>
      <c r="BH217" s="238">
        <f>IF(N217="zníž. prenesená",J217,0)</f>
        <v>0</v>
      </c>
      <c r="BI217" s="238">
        <f>IF(N217="nulová",J217,0)</f>
        <v>0</v>
      </c>
      <c r="BJ217" s="16" t="s">
        <v>120</v>
      </c>
      <c r="BK217" s="238">
        <f>ROUND(I217*H217,2)</f>
        <v>0</v>
      </c>
      <c r="BL217" s="16" t="s">
        <v>461</v>
      </c>
      <c r="BM217" s="237" t="s">
        <v>551</v>
      </c>
    </row>
    <row r="218" s="2" customFormat="1" ht="16.5" customHeight="1">
      <c r="A218" s="37"/>
      <c r="B218" s="38"/>
      <c r="C218" s="262" t="s">
        <v>552</v>
      </c>
      <c r="D218" s="262" t="s">
        <v>176</v>
      </c>
      <c r="E218" s="263" t="s">
        <v>553</v>
      </c>
      <c r="F218" s="264" t="s">
        <v>554</v>
      </c>
      <c r="G218" s="265" t="s">
        <v>232</v>
      </c>
      <c r="H218" s="266">
        <v>6</v>
      </c>
      <c r="I218" s="267"/>
      <c r="J218" s="268">
        <f>ROUND(I218*H218,2)</f>
        <v>0</v>
      </c>
      <c r="K218" s="269"/>
      <c r="L218" s="270"/>
      <c r="M218" s="271" t="s">
        <v>1</v>
      </c>
      <c r="N218" s="272" t="s">
        <v>41</v>
      </c>
      <c r="O218" s="96"/>
      <c r="P218" s="235">
        <f>O218*H218</f>
        <v>0</v>
      </c>
      <c r="Q218" s="235">
        <v>0.00021000000000000001</v>
      </c>
      <c r="R218" s="235">
        <f>Q218*H218</f>
        <v>0.0012600000000000001</v>
      </c>
      <c r="S218" s="235">
        <v>0</v>
      </c>
      <c r="T218" s="236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237" t="s">
        <v>461</v>
      </c>
      <c r="AT218" s="237" t="s">
        <v>176</v>
      </c>
      <c r="AU218" s="237" t="s">
        <v>120</v>
      </c>
      <c r="AY218" s="16" t="s">
        <v>113</v>
      </c>
      <c r="BE218" s="238">
        <f>IF(N218="základná",J218,0)</f>
        <v>0</v>
      </c>
      <c r="BF218" s="238">
        <f>IF(N218="znížená",J218,0)</f>
        <v>0</v>
      </c>
      <c r="BG218" s="238">
        <f>IF(N218="zákl. prenesená",J218,0)</f>
        <v>0</v>
      </c>
      <c r="BH218" s="238">
        <f>IF(N218="zníž. prenesená",J218,0)</f>
        <v>0</v>
      </c>
      <c r="BI218" s="238">
        <f>IF(N218="nulová",J218,0)</f>
        <v>0</v>
      </c>
      <c r="BJ218" s="16" t="s">
        <v>120</v>
      </c>
      <c r="BK218" s="238">
        <f>ROUND(I218*H218,2)</f>
        <v>0</v>
      </c>
      <c r="BL218" s="16" t="s">
        <v>461</v>
      </c>
      <c r="BM218" s="237" t="s">
        <v>555</v>
      </c>
    </row>
    <row r="219" s="2" customFormat="1" ht="21.75" customHeight="1">
      <c r="A219" s="37"/>
      <c r="B219" s="38"/>
      <c r="C219" s="225" t="s">
        <v>284</v>
      </c>
      <c r="D219" s="225" t="s">
        <v>115</v>
      </c>
      <c r="E219" s="226" t="s">
        <v>556</v>
      </c>
      <c r="F219" s="227" t="s">
        <v>557</v>
      </c>
      <c r="G219" s="228" t="s">
        <v>124</v>
      </c>
      <c r="H219" s="229">
        <v>14</v>
      </c>
      <c r="I219" s="230"/>
      <c r="J219" s="231">
        <f>ROUND(I219*H219,2)</f>
        <v>0</v>
      </c>
      <c r="K219" s="232"/>
      <c r="L219" s="43"/>
      <c r="M219" s="233" t="s">
        <v>1</v>
      </c>
      <c r="N219" s="234" t="s">
        <v>41</v>
      </c>
      <c r="O219" s="96"/>
      <c r="P219" s="235">
        <f>O219*H219</f>
        <v>0</v>
      </c>
      <c r="Q219" s="235">
        <v>0</v>
      </c>
      <c r="R219" s="235">
        <f>Q219*H219</f>
        <v>0</v>
      </c>
      <c r="S219" s="235">
        <v>0</v>
      </c>
      <c r="T219" s="236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37" t="s">
        <v>274</v>
      </c>
      <c r="AT219" s="237" t="s">
        <v>115</v>
      </c>
      <c r="AU219" s="237" t="s">
        <v>120</v>
      </c>
      <c r="AY219" s="16" t="s">
        <v>113</v>
      </c>
      <c r="BE219" s="238">
        <f>IF(N219="základná",J219,0)</f>
        <v>0</v>
      </c>
      <c r="BF219" s="238">
        <f>IF(N219="znížená",J219,0)</f>
        <v>0</v>
      </c>
      <c r="BG219" s="238">
        <f>IF(N219="zákl. prenesená",J219,0)</f>
        <v>0</v>
      </c>
      <c r="BH219" s="238">
        <f>IF(N219="zníž. prenesená",J219,0)</f>
        <v>0</v>
      </c>
      <c r="BI219" s="238">
        <f>IF(N219="nulová",J219,0)</f>
        <v>0</v>
      </c>
      <c r="BJ219" s="16" t="s">
        <v>120</v>
      </c>
      <c r="BK219" s="238">
        <f>ROUND(I219*H219,2)</f>
        <v>0</v>
      </c>
      <c r="BL219" s="16" t="s">
        <v>274</v>
      </c>
      <c r="BM219" s="237" t="s">
        <v>558</v>
      </c>
    </row>
    <row r="220" s="2" customFormat="1" ht="16.5" customHeight="1">
      <c r="A220" s="37"/>
      <c r="B220" s="38"/>
      <c r="C220" s="262" t="s">
        <v>288</v>
      </c>
      <c r="D220" s="262" t="s">
        <v>176</v>
      </c>
      <c r="E220" s="263" t="s">
        <v>559</v>
      </c>
      <c r="F220" s="264" t="s">
        <v>560</v>
      </c>
      <c r="G220" s="265" t="s">
        <v>124</v>
      </c>
      <c r="H220" s="266">
        <v>14</v>
      </c>
      <c r="I220" s="267"/>
      <c r="J220" s="268">
        <f>ROUND(I220*H220,2)</f>
        <v>0</v>
      </c>
      <c r="K220" s="269"/>
      <c r="L220" s="270"/>
      <c r="M220" s="271" t="s">
        <v>1</v>
      </c>
      <c r="N220" s="272" t="s">
        <v>41</v>
      </c>
      <c r="O220" s="96"/>
      <c r="P220" s="235">
        <f>O220*H220</f>
        <v>0</v>
      </c>
      <c r="Q220" s="235">
        <v>0.00013999999999999999</v>
      </c>
      <c r="R220" s="235">
        <f>Q220*H220</f>
        <v>0.0019599999999999999</v>
      </c>
      <c r="S220" s="235">
        <v>0</v>
      </c>
      <c r="T220" s="236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37" t="s">
        <v>461</v>
      </c>
      <c r="AT220" s="237" t="s">
        <v>176</v>
      </c>
      <c r="AU220" s="237" t="s">
        <v>120</v>
      </c>
      <c r="AY220" s="16" t="s">
        <v>113</v>
      </c>
      <c r="BE220" s="238">
        <f>IF(N220="základná",J220,0)</f>
        <v>0</v>
      </c>
      <c r="BF220" s="238">
        <f>IF(N220="znížená",J220,0)</f>
        <v>0</v>
      </c>
      <c r="BG220" s="238">
        <f>IF(N220="zákl. prenesená",J220,0)</f>
        <v>0</v>
      </c>
      <c r="BH220" s="238">
        <f>IF(N220="zníž. prenesená",J220,0)</f>
        <v>0</v>
      </c>
      <c r="BI220" s="238">
        <f>IF(N220="nulová",J220,0)</f>
        <v>0</v>
      </c>
      <c r="BJ220" s="16" t="s">
        <v>120</v>
      </c>
      <c r="BK220" s="238">
        <f>ROUND(I220*H220,2)</f>
        <v>0</v>
      </c>
      <c r="BL220" s="16" t="s">
        <v>461</v>
      </c>
      <c r="BM220" s="237" t="s">
        <v>561</v>
      </c>
    </row>
    <row r="221" s="2" customFormat="1" ht="21.75" customHeight="1">
      <c r="A221" s="37"/>
      <c r="B221" s="38"/>
      <c r="C221" s="225" t="s">
        <v>292</v>
      </c>
      <c r="D221" s="225" t="s">
        <v>115</v>
      </c>
      <c r="E221" s="226" t="s">
        <v>562</v>
      </c>
      <c r="F221" s="227" t="s">
        <v>563</v>
      </c>
      <c r="G221" s="228" t="s">
        <v>124</v>
      </c>
      <c r="H221" s="229">
        <v>64</v>
      </c>
      <c r="I221" s="230"/>
      <c r="J221" s="231">
        <f>ROUND(I221*H221,2)</f>
        <v>0</v>
      </c>
      <c r="K221" s="232"/>
      <c r="L221" s="43"/>
      <c r="M221" s="233" t="s">
        <v>1</v>
      </c>
      <c r="N221" s="234" t="s">
        <v>41</v>
      </c>
      <c r="O221" s="96"/>
      <c r="P221" s="235">
        <f>O221*H221</f>
        <v>0</v>
      </c>
      <c r="Q221" s="235">
        <v>0</v>
      </c>
      <c r="R221" s="235">
        <f>Q221*H221</f>
        <v>0</v>
      </c>
      <c r="S221" s="235">
        <v>0</v>
      </c>
      <c r="T221" s="236">
        <f>S221*H221</f>
        <v>0</v>
      </c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R221" s="237" t="s">
        <v>274</v>
      </c>
      <c r="AT221" s="237" t="s">
        <v>115</v>
      </c>
      <c r="AU221" s="237" t="s">
        <v>120</v>
      </c>
      <c r="AY221" s="16" t="s">
        <v>113</v>
      </c>
      <c r="BE221" s="238">
        <f>IF(N221="základná",J221,0)</f>
        <v>0</v>
      </c>
      <c r="BF221" s="238">
        <f>IF(N221="znížená",J221,0)</f>
        <v>0</v>
      </c>
      <c r="BG221" s="238">
        <f>IF(N221="zákl. prenesená",J221,0)</f>
        <v>0</v>
      </c>
      <c r="BH221" s="238">
        <f>IF(N221="zníž. prenesená",J221,0)</f>
        <v>0</v>
      </c>
      <c r="BI221" s="238">
        <f>IF(N221="nulová",J221,0)</f>
        <v>0</v>
      </c>
      <c r="BJ221" s="16" t="s">
        <v>120</v>
      </c>
      <c r="BK221" s="238">
        <f>ROUND(I221*H221,2)</f>
        <v>0</v>
      </c>
      <c r="BL221" s="16" t="s">
        <v>274</v>
      </c>
      <c r="BM221" s="237" t="s">
        <v>564</v>
      </c>
    </row>
    <row r="222" s="2" customFormat="1" ht="16.5" customHeight="1">
      <c r="A222" s="37"/>
      <c r="B222" s="38"/>
      <c r="C222" s="262" t="s">
        <v>565</v>
      </c>
      <c r="D222" s="262" t="s">
        <v>176</v>
      </c>
      <c r="E222" s="263" t="s">
        <v>566</v>
      </c>
      <c r="F222" s="264" t="s">
        <v>567</v>
      </c>
      <c r="G222" s="265" t="s">
        <v>124</v>
      </c>
      <c r="H222" s="266">
        <v>64</v>
      </c>
      <c r="I222" s="267"/>
      <c r="J222" s="268">
        <f>ROUND(I222*H222,2)</f>
        <v>0</v>
      </c>
      <c r="K222" s="269"/>
      <c r="L222" s="270"/>
      <c r="M222" s="271" t="s">
        <v>1</v>
      </c>
      <c r="N222" s="272" t="s">
        <v>41</v>
      </c>
      <c r="O222" s="96"/>
      <c r="P222" s="235">
        <f>O222*H222</f>
        <v>0</v>
      </c>
      <c r="Q222" s="235">
        <v>0.00048000000000000001</v>
      </c>
      <c r="R222" s="235">
        <f>Q222*H222</f>
        <v>0.030720000000000001</v>
      </c>
      <c r="S222" s="235">
        <v>0</v>
      </c>
      <c r="T222" s="236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37" t="s">
        <v>461</v>
      </c>
      <c r="AT222" s="237" t="s">
        <v>176</v>
      </c>
      <c r="AU222" s="237" t="s">
        <v>120</v>
      </c>
      <c r="AY222" s="16" t="s">
        <v>113</v>
      </c>
      <c r="BE222" s="238">
        <f>IF(N222="základná",J222,0)</f>
        <v>0</v>
      </c>
      <c r="BF222" s="238">
        <f>IF(N222="znížená",J222,0)</f>
        <v>0</v>
      </c>
      <c r="BG222" s="238">
        <f>IF(N222="zákl. prenesená",J222,0)</f>
        <v>0</v>
      </c>
      <c r="BH222" s="238">
        <f>IF(N222="zníž. prenesená",J222,0)</f>
        <v>0</v>
      </c>
      <c r="BI222" s="238">
        <f>IF(N222="nulová",J222,0)</f>
        <v>0</v>
      </c>
      <c r="BJ222" s="16" t="s">
        <v>120</v>
      </c>
      <c r="BK222" s="238">
        <f>ROUND(I222*H222,2)</f>
        <v>0</v>
      </c>
      <c r="BL222" s="16" t="s">
        <v>461</v>
      </c>
      <c r="BM222" s="237" t="s">
        <v>568</v>
      </c>
    </row>
    <row r="223" s="2" customFormat="1" ht="24.15" customHeight="1">
      <c r="A223" s="37"/>
      <c r="B223" s="38"/>
      <c r="C223" s="225" t="s">
        <v>569</v>
      </c>
      <c r="D223" s="225" t="s">
        <v>115</v>
      </c>
      <c r="E223" s="226" t="s">
        <v>570</v>
      </c>
      <c r="F223" s="227" t="s">
        <v>571</v>
      </c>
      <c r="G223" s="228" t="s">
        <v>124</v>
      </c>
      <c r="H223" s="229">
        <v>7</v>
      </c>
      <c r="I223" s="230"/>
      <c r="J223" s="231">
        <f>ROUND(I223*H223,2)</f>
        <v>0</v>
      </c>
      <c r="K223" s="232"/>
      <c r="L223" s="43"/>
      <c r="M223" s="233" t="s">
        <v>1</v>
      </c>
      <c r="N223" s="234" t="s">
        <v>41</v>
      </c>
      <c r="O223" s="96"/>
      <c r="P223" s="235">
        <f>O223*H223</f>
        <v>0</v>
      </c>
      <c r="Q223" s="235">
        <v>0</v>
      </c>
      <c r="R223" s="235">
        <f>Q223*H223</f>
        <v>0</v>
      </c>
      <c r="S223" s="235">
        <v>0</v>
      </c>
      <c r="T223" s="236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237" t="s">
        <v>274</v>
      </c>
      <c r="AT223" s="237" t="s">
        <v>115</v>
      </c>
      <c r="AU223" s="237" t="s">
        <v>120</v>
      </c>
      <c r="AY223" s="16" t="s">
        <v>113</v>
      </c>
      <c r="BE223" s="238">
        <f>IF(N223="základná",J223,0)</f>
        <v>0</v>
      </c>
      <c r="BF223" s="238">
        <f>IF(N223="znížená",J223,0)</f>
        <v>0</v>
      </c>
      <c r="BG223" s="238">
        <f>IF(N223="zákl. prenesená",J223,0)</f>
        <v>0</v>
      </c>
      <c r="BH223" s="238">
        <f>IF(N223="zníž. prenesená",J223,0)</f>
        <v>0</v>
      </c>
      <c r="BI223" s="238">
        <f>IF(N223="nulová",J223,0)</f>
        <v>0</v>
      </c>
      <c r="BJ223" s="16" t="s">
        <v>120</v>
      </c>
      <c r="BK223" s="238">
        <f>ROUND(I223*H223,2)</f>
        <v>0</v>
      </c>
      <c r="BL223" s="16" t="s">
        <v>274</v>
      </c>
      <c r="BM223" s="237" t="s">
        <v>572</v>
      </c>
    </row>
    <row r="224" s="2" customFormat="1" ht="16.5" customHeight="1">
      <c r="A224" s="37"/>
      <c r="B224" s="38"/>
      <c r="C224" s="262" t="s">
        <v>270</v>
      </c>
      <c r="D224" s="262" t="s">
        <v>176</v>
      </c>
      <c r="E224" s="263" t="s">
        <v>573</v>
      </c>
      <c r="F224" s="264" t="s">
        <v>574</v>
      </c>
      <c r="G224" s="265" t="s">
        <v>124</v>
      </c>
      <c r="H224" s="266">
        <v>7</v>
      </c>
      <c r="I224" s="267"/>
      <c r="J224" s="268">
        <f>ROUND(I224*H224,2)</f>
        <v>0</v>
      </c>
      <c r="K224" s="269"/>
      <c r="L224" s="270"/>
      <c r="M224" s="271" t="s">
        <v>1</v>
      </c>
      <c r="N224" s="272" t="s">
        <v>41</v>
      </c>
      <c r="O224" s="96"/>
      <c r="P224" s="235">
        <f>O224*H224</f>
        <v>0</v>
      </c>
      <c r="Q224" s="235">
        <v>0.00042000000000000002</v>
      </c>
      <c r="R224" s="235">
        <f>Q224*H224</f>
        <v>0.0029399999999999999</v>
      </c>
      <c r="S224" s="235">
        <v>0</v>
      </c>
      <c r="T224" s="236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237" t="s">
        <v>461</v>
      </c>
      <c r="AT224" s="237" t="s">
        <v>176</v>
      </c>
      <c r="AU224" s="237" t="s">
        <v>120</v>
      </c>
      <c r="AY224" s="16" t="s">
        <v>113</v>
      </c>
      <c r="BE224" s="238">
        <f>IF(N224="základná",J224,0)</f>
        <v>0</v>
      </c>
      <c r="BF224" s="238">
        <f>IF(N224="znížená",J224,0)</f>
        <v>0</v>
      </c>
      <c r="BG224" s="238">
        <f>IF(N224="zákl. prenesená",J224,0)</f>
        <v>0</v>
      </c>
      <c r="BH224" s="238">
        <f>IF(N224="zníž. prenesená",J224,0)</f>
        <v>0</v>
      </c>
      <c r="BI224" s="238">
        <f>IF(N224="nulová",J224,0)</f>
        <v>0</v>
      </c>
      <c r="BJ224" s="16" t="s">
        <v>120</v>
      </c>
      <c r="BK224" s="238">
        <f>ROUND(I224*H224,2)</f>
        <v>0</v>
      </c>
      <c r="BL224" s="16" t="s">
        <v>461</v>
      </c>
      <c r="BM224" s="237" t="s">
        <v>575</v>
      </c>
    </row>
    <row r="225" s="2" customFormat="1" ht="21.75" customHeight="1">
      <c r="A225" s="37"/>
      <c r="B225" s="38"/>
      <c r="C225" s="225" t="s">
        <v>208</v>
      </c>
      <c r="D225" s="225" t="s">
        <v>115</v>
      </c>
      <c r="E225" s="226" t="s">
        <v>576</v>
      </c>
      <c r="F225" s="227" t="s">
        <v>577</v>
      </c>
      <c r="G225" s="228" t="s">
        <v>124</v>
      </c>
      <c r="H225" s="229">
        <v>56.5</v>
      </c>
      <c r="I225" s="230"/>
      <c r="J225" s="231">
        <f>ROUND(I225*H225,2)</f>
        <v>0</v>
      </c>
      <c r="K225" s="232"/>
      <c r="L225" s="43"/>
      <c r="M225" s="233" t="s">
        <v>1</v>
      </c>
      <c r="N225" s="234" t="s">
        <v>41</v>
      </c>
      <c r="O225" s="96"/>
      <c r="P225" s="235">
        <f>O225*H225</f>
        <v>0</v>
      </c>
      <c r="Q225" s="235">
        <v>0</v>
      </c>
      <c r="R225" s="235">
        <f>Q225*H225</f>
        <v>0</v>
      </c>
      <c r="S225" s="235">
        <v>0</v>
      </c>
      <c r="T225" s="236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237" t="s">
        <v>274</v>
      </c>
      <c r="AT225" s="237" t="s">
        <v>115</v>
      </c>
      <c r="AU225" s="237" t="s">
        <v>120</v>
      </c>
      <c r="AY225" s="16" t="s">
        <v>113</v>
      </c>
      <c r="BE225" s="238">
        <f>IF(N225="základná",J225,0)</f>
        <v>0</v>
      </c>
      <c r="BF225" s="238">
        <f>IF(N225="znížená",J225,0)</f>
        <v>0</v>
      </c>
      <c r="BG225" s="238">
        <f>IF(N225="zákl. prenesená",J225,0)</f>
        <v>0</v>
      </c>
      <c r="BH225" s="238">
        <f>IF(N225="zníž. prenesená",J225,0)</f>
        <v>0</v>
      </c>
      <c r="BI225" s="238">
        <f>IF(N225="nulová",J225,0)</f>
        <v>0</v>
      </c>
      <c r="BJ225" s="16" t="s">
        <v>120</v>
      </c>
      <c r="BK225" s="238">
        <f>ROUND(I225*H225,2)</f>
        <v>0</v>
      </c>
      <c r="BL225" s="16" t="s">
        <v>274</v>
      </c>
      <c r="BM225" s="237" t="s">
        <v>578</v>
      </c>
    </row>
    <row r="226" s="12" customFormat="1" ht="22.8" customHeight="1">
      <c r="A226" s="12"/>
      <c r="B226" s="209"/>
      <c r="C226" s="210"/>
      <c r="D226" s="211" t="s">
        <v>74</v>
      </c>
      <c r="E226" s="223" t="s">
        <v>579</v>
      </c>
      <c r="F226" s="223" t="s">
        <v>580</v>
      </c>
      <c r="G226" s="210"/>
      <c r="H226" s="210"/>
      <c r="I226" s="213"/>
      <c r="J226" s="224">
        <f>BK226</f>
        <v>0</v>
      </c>
      <c r="K226" s="210"/>
      <c r="L226" s="215"/>
      <c r="M226" s="216"/>
      <c r="N226" s="217"/>
      <c r="O226" s="217"/>
      <c r="P226" s="218">
        <f>SUM(P227:P240)</f>
        <v>0</v>
      </c>
      <c r="Q226" s="217"/>
      <c r="R226" s="218">
        <f>SUM(R227:R240)</f>
        <v>4.8457950000000007</v>
      </c>
      <c r="S226" s="217"/>
      <c r="T226" s="219">
        <f>SUM(T227:T240)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0" t="s">
        <v>126</v>
      </c>
      <c r="AT226" s="221" t="s">
        <v>74</v>
      </c>
      <c r="AU226" s="221" t="s">
        <v>80</v>
      </c>
      <c r="AY226" s="220" t="s">
        <v>113</v>
      </c>
      <c r="BK226" s="222">
        <f>SUM(BK227:BK240)</f>
        <v>0</v>
      </c>
    </row>
    <row r="227" s="2" customFormat="1" ht="24.15" customHeight="1">
      <c r="A227" s="37"/>
      <c r="B227" s="38"/>
      <c r="C227" s="225" t="s">
        <v>224</v>
      </c>
      <c r="D227" s="225" t="s">
        <v>115</v>
      </c>
      <c r="E227" s="226" t="s">
        <v>581</v>
      </c>
      <c r="F227" s="227" t="s">
        <v>582</v>
      </c>
      <c r="G227" s="228" t="s">
        <v>232</v>
      </c>
      <c r="H227" s="229">
        <v>2</v>
      </c>
      <c r="I227" s="230"/>
      <c r="J227" s="231">
        <f>ROUND(I227*H227,2)</f>
        <v>0</v>
      </c>
      <c r="K227" s="232"/>
      <c r="L227" s="43"/>
      <c r="M227" s="233" t="s">
        <v>1</v>
      </c>
      <c r="N227" s="234" t="s">
        <v>41</v>
      </c>
      <c r="O227" s="96"/>
      <c r="P227" s="235">
        <f>O227*H227</f>
        <v>0</v>
      </c>
      <c r="Q227" s="235">
        <v>0</v>
      </c>
      <c r="R227" s="235">
        <f>Q227*H227</f>
        <v>0</v>
      </c>
      <c r="S227" s="235">
        <v>0</v>
      </c>
      <c r="T227" s="236">
        <f>S227*H227</f>
        <v>0</v>
      </c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R227" s="237" t="s">
        <v>274</v>
      </c>
      <c r="AT227" s="237" t="s">
        <v>115</v>
      </c>
      <c r="AU227" s="237" t="s">
        <v>120</v>
      </c>
      <c r="AY227" s="16" t="s">
        <v>113</v>
      </c>
      <c r="BE227" s="238">
        <f>IF(N227="základná",J227,0)</f>
        <v>0</v>
      </c>
      <c r="BF227" s="238">
        <f>IF(N227="znížená",J227,0)</f>
        <v>0</v>
      </c>
      <c r="BG227" s="238">
        <f>IF(N227="zákl. prenesená",J227,0)</f>
        <v>0</v>
      </c>
      <c r="BH227" s="238">
        <f>IF(N227="zníž. prenesená",J227,0)</f>
        <v>0</v>
      </c>
      <c r="BI227" s="238">
        <f>IF(N227="nulová",J227,0)</f>
        <v>0</v>
      </c>
      <c r="BJ227" s="16" t="s">
        <v>120</v>
      </c>
      <c r="BK227" s="238">
        <f>ROUND(I227*H227,2)</f>
        <v>0</v>
      </c>
      <c r="BL227" s="16" t="s">
        <v>274</v>
      </c>
      <c r="BM227" s="237" t="s">
        <v>583</v>
      </c>
    </row>
    <row r="228" s="2" customFormat="1" ht="24.15" customHeight="1">
      <c r="A228" s="37"/>
      <c r="B228" s="38"/>
      <c r="C228" s="225" t="s">
        <v>235</v>
      </c>
      <c r="D228" s="225" t="s">
        <v>115</v>
      </c>
      <c r="E228" s="226" t="s">
        <v>584</v>
      </c>
      <c r="F228" s="227" t="s">
        <v>585</v>
      </c>
      <c r="G228" s="228" t="s">
        <v>129</v>
      </c>
      <c r="H228" s="229">
        <v>0.34999999999999998</v>
      </c>
      <c r="I228" s="230"/>
      <c r="J228" s="231">
        <f>ROUND(I228*H228,2)</f>
        <v>0</v>
      </c>
      <c r="K228" s="232"/>
      <c r="L228" s="43"/>
      <c r="M228" s="233" t="s">
        <v>1</v>
      </c>
      <c r="N228" s="234" t="s">
        <v>41</v>
      </c>
      <c r="O228" s="96"/>
      <c r="P228" s="235">
        <f>O228*H228</f>
        <v>0</v>
      </c>
      <c r="Q228" s="235">
        <v>0</v>
      </c>
      <c r="R228" s="235">
        <f>Q228*H228</f>
        <v>0</v>
      </c>
      <c r="S228" s="235">
        <v>0</v>
      </c>
      <c r="T228" s="236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237" t="s">
        <v>274</v>
      </c>
      <c r="AT228" s="237" t="s">
        <v>115</v>
      </c>
      <c r="AU228" s="237" t="s">
        <v>120</v>
      </c>
      <c r="AY228" s="16" t="s">
        <v>113</v>
      </c>
      <c r="BE228" s="238">
        <f>IF(N228="základná",J228,0)</f>
        <v>0</v>
      </c>
      <c r="BF228" s="238">
        <f>IF(N228="znížená",J228,0)</f>
        <v>0</v>
      </c>
      <c r="BG228" s="238">
        <f>IF(N228="zákl. prenesená",J228,0)</f>
        <v>0</v>
      </c>
      <c r="BH228" s="238">
        <f>IF(N228="zníž. prenesená",J228,0)</f>
        <v>0</v>
      </c>
      <c r="BI228" s="238">
        <f>IF(N228="nulová",J228,0)</f>
        <v>0</v>
      </c>
      <c r="BJ228" s="16" t="s">
        <v>120</v>
      </c>
      <c r="BK228" s="238">
        <f>ROUND(I228*H228,2)</f>
        <v>0</v>
      </c>
      <c r="BL228" s="16" t="s">
        <v>274</v>
      </c>
      <c r="BM228" s="237" t="s">
        <v>586</v>
      </c>
    </row>
    <row r="229" s="2" customFormat="1" ht="24.15" customHeight="1">
      <c r="A229" s="37"/>
      <c r="B229" s="38"/>
      <c r="C229" s="225" t="s">
        <v>240</v>
      </c>
      <c r="D229" s="225" t="s">
        <v>115</v>
      </c>
      <c r="E229" s="226" t="s">
        <v>587</v>
      </c>
      <c r="F229" s="227" t="s">
        <v>588</v>
      </c>
      <c r="G229" s="228" t="s">
        <v>124</v>
      </c>
      <c r="H229" s="229">
        <v>46.5</v>
      </c>
      <c r="I229" s="230"/>
      <c r="J229" s="231">
        <f>ROUND(I229*H229,2)</f>
        <v>0</v>
      </c>
      <c r="K229" s="232"/>
      <c r="L229" s="43"/>
      <c r="M229" s="233" t="s">
        <v>1</v>
      </c>
      <c r="N229" s="234" t="s">
        <v>41</v>
      </c>
      <c r="O229" s="96"/>
      <c r="P229" s="235">
        <f>O229*H229</f>
        <v>0</v>
      </c>
      <c r="Q229" s="235">
        <v>0</v>
      </c>
      <c r="R229" s="235">
        <f>Q229*H229</f>
        <v>0</v>
      </c>
      <c r="S229" s="235">
        <v>0</v>
      </c>
      <c r="T229" s="236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237" t="s">
        <v>274</v>
      </c>
      <c r="AT229" s="237" t="s">
        <v>115</v>
      </c>
      <c r="AU229" s="237" t="s">
        <v>120</v>
      </c>
      <c r="AY229" s="16" t="s">
        <v>113</v>
      </c>
      <c r="BE229" s="238">
        <f>IF(N229="základná",J229,0)</f>
        <v>0</v>
      </c>
      <c r="BF229" s="238">
        <f>IF(N229="znížená",J229,0)</f>
        <v>0</v>
      </c>
      <c r="BG229" s="238">
        <f>IF(N229="zákl. prenesená",J229,0)</f>
        <v>0</v>
      </c>
      <c r="BH229" s="238">
        <f>IF(N229="zníž. prenesená",J229,0)</f>
        <v>0</v>
      </c>
      <c r="BI229" s="238">
        <f>IF(N229="nulová",J229,0)</f>
        <v>0</v>
      </c>
      <c r="BJ229" s="16" t="s">
        <v>120</v>
      </c>
      <c r="BK229" s="238">
        <f>ROUND(I229*H229,2)</f>
        <v>0</v>
      </c>
      <c r="BL229" s="16" t="s">
        <v>274</v>
      </c>
      <c r="BM229" s="237" t="s">
        <v>589</v>
      </c>
    </row>
    <row r="230" s="2" customFormat="1" ht="16.5" customHeight="1">
      <c r="A230" s="37"/>
      <c r="B230" s="38"/>
      <c r="C230" s="225" t="s">
        <v>590</v>
      </c>
      <c r="D230" s="225" t="s">
        <v>115</v>
      </c>
      <c r="E230" s="226" t="s">
        <v>591</v>
      </c>
      <c r="F230" s="227" t="s">
        <v>592</v>
      </c>
      <c r="G230" s="228" t="s">
        <v>124</v>
      </c>
      <c r="H230" s="229">
        <v>46.5</v>
      </c>
      <c r="I230" s="230"/>
      <c r="J230" s="231">
        <f>ROUND(I230*H230,2)</f>
        <v>0</v>
      </c>
      <c r="K230" s="232"/>
      <c r="L230" s="43"/>
      <c r="M230" s="233" t="s">
        <v>1</v>
      </c>
      <c r="N230" s="234" t="s">
        <v>41</v>
      </c>
      <c r="O230" s="96"/>
      <c r="P230" s="235">
        <f>O230*H230</f>
        <v>0</v>
      </c>
      <c r="Q230" s="235">
        <v>0</v>
      </c>
      <c r="R230" s="235">
        <f>Q230*H230</f>
        <v>0</v>
      </c>
      <c r="S230" s="235">
        <v>0</v>
      </c>
      <c r="T230" s="236">
        <f>S230*H230</f>
        <v>0</v>
      </c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R230" s="237" t="s">
        <v>274</v>
      </c>
      <c r="AT230" s="237" t="s">
        <v>115</v>
      </c>
      <c r="AU230" s="237" t="s">
        <v>120</v>
      </c>
      <c r="AY230" s="16" t="s">
        <v>113</v>
      </c>
      <c r="BE230" s="238">
        <f>IF(N230="základná",J230,0)</f>
        <v>0</v>
      </c>
      <c r="BF230" s="238">
        <f>IF(N230="znížená",J230,0)</f>
        <v>0</v>
      </c>
      <c r="BG230" s="238">
        <f>IF(N230="zákl. prenesená",J230,0)</f>
        <v>0</v>
      </c>
      <c r="BH230" s="238">
        <f>IF(N230="zníž. prenesená",J230,0)</f>
        <v>0</v>
      </c>
      <c r="BI230" s="238">
        <f>IF(N230="nulová",J230,0)</f>
        <v>0</v>
      </c>
      <c r="BJ230" s="16" t="s">
        <v>120</v>
      </c>
      <c r="BK230" s="238">
        <f>ROUND(I230*H230,2)</f>
        <v>0</v>
      </c>
      <c r="BL230" s="16" t="s">
        <v>274</v>
      </c>
      <c r="BM230" s="237" t="s">
        <v>593</v>
      </c>
    </row>
    <row r="231" s="2" customFormat="1" ht="16.5" customHeight="1">
      <c r="A231" s="37"/>
      <c r="B231" s="38"/>
      <c r="C231" s="262" t="s">
        <v>594</v>
      </c>
      <c r="D231" s="262" t="s">
        <v>176</v>
      </c>
      <c r="E231" s="263" t="s">
        <v>595</v>
      </c>
      <c r="F231" s="264" t="s">
        <v>596</v>
      </c>
      <c r="G231" s="265" t="s">
        <v>168</v>
      </c>
      <c r="H231" s="266">
        <v>4.8360000000000003</v>
      </c>
      <c r="I231" s="267"/>
      <c r="J231" s="268">
        <f>ROUND(I231*H231,2)</f>
        <v>0</v>
      </c>
      <c r="K231" s="269"/>
      <c r="L231" s="270"/>
      <c r="M231" s="271" t="s">
        <v>1</v>
      </c>
      <c r="N231" s="272" t="s">
        <v>41</v>
      </c>
      <c r="O231" s="96"/>
      <c r="P231" s="235">
        <f>O231*H231</f>
        <v>0</v>
      </c>
      <c r="Q231" s="235">
        <v>1</v>
      </c>
      <c r="R231" s="235">
        <f>Q231*H231</f>
        <v>4.8360000000000003</v>
      </c>
      <c r="S231" s="235">
        <v>0</v>
      </c>
      <c r="T231" s="236">
        <f>S231*H231</f>
        <v>0</v>
      </c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R231" s="237" t="s">
        <v>461</v>
      </c>
      <c r="AT231" s="237" t="s">
        <v>176</v>
      </c>
      <c r="AU231" s="237" t="s">
        <v>120</v>
      </c>
      <c r="AY231" s="16" t="s">
        <v>113</v>
      </c>
      <c r="BE231" s="238">
        <f>IF(N231="základná",J231,0)</f>
        <v>0</v>
      </c>
      <c r="BF231" s="238">
        <f>IF(N231="znížená",J231,0)</f>
        <v>0</v>
      </c>
      <c r="BG231" s="238">
        <f>IF(N231="zákl. prenesená",J231,0)</f>
        <v>0</v>
      </c>
      <c r="BH231" s="238">
        <f>IF(N231="zníž. prenesená",J231,0)</f>
        <v>0</v>
      </c>
      <c r="BI231" s="238">
        <f>IF(N231="nulová",J231,0)</f>
        <v>0</v>
      </c>
      <c r="BJ231" s="16" t="s">
        <v>120</v>
      </c>
      <c r="BK231" s="238">
        <f>ROUND(I231*H231,2)</f>
        <v>0</v>
      </c>
      <c r="BL231" s="16" t="s">
        <v>461</v>
      </c>
      <c r="BM231" s="237" t="s">
        <v>597</v>
      </c>
    </row>
    <row r="232" s="13" customFormat="1">
      <c r="A232" s="13"/>
      <c r="B232" s="239"/>
      <c r="C232" s="240"/>
      <c r="D232" s="241" t="s">
        <v>131</v>
      </c>
      <c r="E232" s="240"/>
      <c r="F232" s="243" t="s">
        <v>598</v>
      </c>
      <c r="G232" s="240"/>
      <c r="H232" s="244">
        <v>4.8360000000000003</v>
      </c>
      <c r="I232" s="245"/>
      <c r="J232" s="240"/>
      <c r="K232" s="240"/>
      <c r="L232" s="246"/>
      <c r="M232" s="247"/>
      <c r="N232" s="248"/>
      <c r="O232" s="248"/>
      <c r="P232" s="248"/>
      <c r="Q232" s="248"/>
      <c r="R232" s="248"/>
      <c r="S232" s="248"/>
      <c r="T232" s="249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0" t="s">
        <v>131</v>
      </c>
      <c r="AU232" s="250" t="s">
        <v>120</v>
      </c>
      <c r="AV232" s="13" t="s">
        <v>120</v>
      </c>
      <c r="AW232" s="13" t="s">
        <v>4</v>
      </c>
      <c r="AX232" s="13" t="s">
        <v>80</v>
      </c>
      <c r="AY232" s="250" t="s">
        <v>113</v>
      </c>
    </row>
    <row r="233" s="2" customFormat="1" ht="24.15" customHeight="1">
      <c r="A233" s="37"/>
      <c r="B233" s="38"/>
      <c r="C233" s="225" t="s">
        <v>599</v>
      </c>
      <c r="D233" s="225" t="s">
        <v>115</v>
      </c>
      <c r="E233" s="226" t="s">
        <v>600</v>
      </c>
      <c r="F233" s="227" t="s">
        <v>601</v>
      </c>
      <c r="G233" s="228" t="s">
        <v>124</v>
      </c>
      <c r="H233" s="229">
        <v>46.5</v>
      </c>
      <c r="I233" s="230"/>
      <c r="J233" s="231">
        <f>ROUND(I233*H233,2)</f>
        <v>0</v>
      </c>
      <c r="K233" s="232"/>
      <c r="L233" s="43"/>
      <c r="M233" s="233" t="s">
        <v>1</v>
      </c>
      <c r="N233" s="234" t="s">
        <v>41</v>
      </c>
      <c r="O233" s="96"/>
      <c r="P233" s="235">
        <f>O233*H233</f>
        <v>0</v>
      </c>
      <c r="Q233" s="235">
        <v>0</v>
      </c>
      <c r="R233" s="235">
        <f>Q233*H233</f>
        <v>0</v>
      </c>
      <c r="S233" s="235">
        <v>0</v>
      </c>
      <c r="T233" s="236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237" t="s">
        <v>274</v>
      </c>
      <c r="AT233" s="237" t="s">
        <v>115</v>
      </c>
      <c r="AU233" s="237" t="s">
        <v>120</v>
      </c>
      <c r="AY233" s="16" t="s">
        <v>113</v>
      </c>
      <c r="BE233" s="238">
        <f>IF(N233="základná",J233,0)</f>
        <v>0</v>
      </c>
      <c r="BF233" s="238">
        <f>IF(N233="znížená",J233,0)</f>
        <v>0</v>
      </c>
      <c r="BG233" s="238">
        <f>IF(N233="zákl. prenesená",J233,0)</f>
        <v>0</v>
      </c>
      <c r="BH233" s="238">
        <f>IF(N233="zníž. prenesená",J233,0)</f>
        <v>0</v>
      </c>
      <c r="BI233" s="238">
        <f>IF(N233="nulová",J233,0)</f>
        <v>0</v>
      </c>
      <c r="BJ233" s="16" t="s">
        <v>120</v>
      </c>
      <c r="BK233" s="238">
        <f>ROUND(I233*H233,2)</f>
        <v>0</v>
      </c>
      <c r="BL233" s="16" t="s">
        <v>274</v>
      </c>
      <c r="BM233" s="237" t="s">
        <v>602</v>
      </c>
    </row>
    <row r="234" s="2" customFormat="1" ht="16.5" customHeight="1">
      <c r="A234" s="37"/>
      <c r="B234" s="38"/>
      <c r="C234" s="262" t="s">
        <v>603</v>
      </c>
      <c r="D234" s="262" t="s">
        <v>176</v>
      </c>
      <c r="E234" s="263" t="s">
        <v>604</v>
      </c>
      <c r="F234" s="264" t="s">
        <v>605</v>
      </c>
      <c r="G234" s="265" t="s">
        <v>124</v>
      </c>
      <c r="H234" s="266">
        <v>46.5</v>
      </c>
      <c r="I234" s="267"/>
      <c r="J234" s="268">
        <f>ROUND(I234*H234,2)</f>
        <v>0</v>
      </c>
      <c r="K234" s="269"/>
      <c r="L234" s="270"/>
      <c r="M234" s="271" t="s">
        <v>1</v>
      </c>
      <c r="N234" s="272" t="s">
        <v>41</v>
      </c>
      <c r="O234" s="96"/>
      <c r="P234" s="235">
        <f>O234*H234</f>
        <v>0</v>
      </c>
      <c r="Q234" s="235">
        <v>0.00021000000000000001</v>
      </c>
      <c r="R234" s="235">
        <f>Q234*H234</f>
        <v>0.0097650000000000011</v>
      </c>
      <c r="S234" s="235">
        <v>0</v>
      </c>
      <c r="T234" s="236">
        <f>S234*H234</f>
        <v>0</v>
      </c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R234" s="237" t="s">
        <v>461</v>
      </c>
      <c r="AT234" s="237" t="s">
        <v>176</v>
      </c>
      <c r="AU234" s="237" t="s">
        <v>120</v>
      </c>
      <c r="AY234" s="16" t="s">
        <v>113</v>
      </c>
      <c r="BE234" s="238">
        <f>IF(N234="základná",J234,0)</f>
        <v>0</v>
      </c>
      <c r="BF234" s="238">
        <f>IF(N234="znížená",J234,0)</f>
        <v>0</v>
      </c>
      <c r="BG234" s="238">
        <f>IF(N234="zákl. prenesená",J234,0)</f>
        <v>0</v>
      </c>
      <c r="BH234" s="238">
        <f>IF(N234="zníž. prenesená",J234,0)</f>
        <v>0</v>
      </c>
      <c r="BI234" s="238">
        <f>IF(N234="nulová",J234,0)</f>
        <v>0</v>
      </c>
      <c r="BJ234" s="16" t="s">
        <v>120</v>
      </c>
      <c r="BK234" s="238">
        <f>ROUND(I234*H234,2)</f>
        <v>0</v>
      </c>
      <c r="BL234" s="16" t="s">
        <v>461</v>
      </c>
      <c r="BM234" s="237" t="s">
        <v>606</v>
      </c>
    </row>
    <row r="235" s="2" customFormat="1" ht="16.5" customHeight="1">
      <c r="A235" s="37"/>
      <c r="B235" s="38"/>
      <c r="C235" s="225" t="s">
        <v>607</v>
      </c>
      <c r="D235" s="225" t="s">
        <v>115</v>
      </c>
      <c r="E235" s="226" t="s">
        <v>608</v>
      </c>
      <c r="F235" s="227" t="s">
        <v>609</v>
      </c>
      <c r="G235" s="228" t="s">
        <v>232</v>
      </c>
      <c r="H235" s="229">
        <v>1</v>
      </c>
      <c r="I235" s="230"/>
      <c r="J235" s="231">
        <f>ROUND(I235*H235,2)</f>
        <v>0</v>
      </c>
      <c r="K235" s="232"/>
      <c r="L235" s="43"/>
      <c r="M235" s="233" t="s">
        <v>1</v>
      </c>
      <c r="N235" s="234" t="s">
        <v>41</v>
      </c>
      <c r="O235" s="96"/>
      <c r="P235" s="235">
        <f>O235*H235</f>
        <v>0</v>
      </c>
      <c r="Q235" s="235">
        <v>0</v>
      </c>
      <c r="R235" s="235">
        <f>Q235*H235</f>
        <v>0</v>
      </c>
      <c r="S235" s="235">
        <v>0</v>
      </c>
      <c r="T235" s="236">
        <f>S235*H235</f>
        <v>0</v>
      </c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R235" s="237" t="s">
        <v>274</v>
      </c>
      <c r="AT235" s="237" t="s">
        <v>115</v>
      </c>
      <c r="AU235" s="237" t="s">
        <v>120</v>
      </c>
      <c r="AY235" s="16" t="s">
        <v>113</v>
      </c>
      <c r="BE235" s="238">
        <f>IF(N235="základná",J235,0)</f>
        <v>0</v>
      </c>
      <c r="BF235" s="238">
        <f>IF(N235="znížená",J235,0)</f>
        <v>0</v>
      </c>
      <c r="BG235" s="238">
        <f>IF(N235="zákl. prenesená",J235,0)</f>
        <v>0</v>
      </c>
      <c r="BH235" s="238">
        <f>IF(N235="zníž. prenesená",J235,0)</f>
        <v>0</v>
      </c>
      <c r="BI235" s="238">
        <f>IF(N235="nulová",J235,0)</f>
        <v>0</v>
      </c>
      <c r="BJ235" s="16" t="s">
        <v>120</v>
      </c>
      <c r="BK235" s="238">
        <f>ROUND(I235*H235,2)</f>
        <v>0</v>
      </c>
      <c r="BL235" s="16" t="s">
        <v>274</v>
      </c>
      <c r="BM235" s="237" t="s">
        <v>610</v>
      </c>
    </row>
    <row r="236" s="2" customFormat="1" ht="16.5" customHeight="1">
      <c r="A236" s="37"/>
      <c r="B236" s="38"/>
      <c r="C236" s="262" t="s">
        <v>611</v>
      </c>
      <c r="D236" s="262" t="s">
        <v>176</v>
      </c>
      <c r="E236" s="263" t="s">
        <v>612</v>
      </c>
      <c r="F236" s="264" t="s">
        <v>613</v>
      </c>
      <c r="G236" s="265" t="s">
        <v>232</v>
      </c>
      <c r="H236" s="266">
        <v>1</v>
      </c>
      <c r="I236" s="267"/>
      <c r="J236" s="268">
        <f>ROUND(I236*H236,2)</f>
        <v>0</v>
      </c>
      <c r="K236" s="269"/>
      <c r="L236" s="270"/>
      <c r="M236" s="271" t="s">
        <v>1</v>
      </c>
      <c r="N236" s="272" t="s">
        <v>41</v>
      </c>
      <c r="O236" s="96"/>
      <c r="P236" s="235">
        <f>O236*H236</f>
        <v>0</v>
      </c>
      <c r="Q236" s="235">
        <v>3.0000000000000001E-05</v>
      </c>
      <c r="R236" s="235">
        <f>Q236*H236</f>
        <v>3.0000000000000001E-05</v>
      </c>
      <c r="S236" s="235">
        <v>0</v>
      </c>
      <c r="T236" s="236">
        <f>S236*H236</f>
        <v>0</v>
      </c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R236" s="237" t="s">
        <v>461</v>
      </c>
      <c r="AT236" s="237" t="s">
        <v>176</v>
      </c>
      <c r="AU236" s="237" t="s">
        <v>120</v>
      </c>
      <c r="AY236" s="16" t="s">
        <v>113</v>
      </c>
      <c r="BE236" s="238">
        <f>IF(N236="základná",J236,0)</f>
        <v>0</v>
      </c>
      <c r="BF236" s="238">
        <f>IF(N236="znížená",J236,0)</f>
        <v>0</v>
      </c>
      <c r="BG236" s="238">
        <f>IF(N236="zákl. prenesená",J236,0)</f>
        <v>0</v>
      </c>
      <c r="BH236" s="238">
        <f>IF(N236="zníž. prenesená",J236,0)</f>
        <v>0</v>
      </c>
      <c r="BI236" s="238">
        <f>IF(N236="nulová",J236,0)</f>
        <v>0</v>
      </c>
      <c r="BJ236" s="16" t="s">
        <v>120</v>
      </c>
      <c r="BK236" s="238">
        <f>ROUND(I236*H236,2)</f>
        <v>0</v>
      </c>
      <c r="BL236" s="16" t="s">
        <v>461</v>
      </c>
      <c r="BM236" s="237" t="s">
        <v>614</v>
      </c>
    </row>
    <row r="237" s="2" customFormat="1" ht="33" customHeight="1">
      <c r="A237" s="37"/>
      <c r="B237" s="38"/>
      <c r="C237" s="225" t="s">
        <v>615</v>
      </c>
      <c r="D237" s="225" t="s">
        <v>115</v>
      </c>
      <c r="E237" s="226" t="s">
        <v>616</v>
      </c>
      <c r="F237" s="227" t="s">
        <v>617</v>
      </c>
      <c r="G237" s="228" t="s">
        <v>124</v>
      </c>
      <c r="H237" s="229">
        <v>46.5</v>
      </c>
      <c r="I237" s="230"/>
      <c r="J237" s="231">
        <f>ROUND(I237*H237,2)</f>
        <v>0</v>
      </c>
      <c r="K237" s="232"/>
      <c r="L237" s="43"/>
      <c r="M237" s="233" t="s">
        <v>1</v>
      </c>
      <c r="N237" s="234" t="s">
        <v>41</v>
      </c>
      <c r="O237" s="96"/>
      <c r="P237" s="235">
        <f>O237*H237</f>
        <v>0</v>
      </c>
      <c r="Q237" s="235">
        <v>0</v>
      </c>
      <c r="R237" s="235">
        <f>Q237*H237</f>
        <v>0</v>
      </c>
      <c r="S237" s="235">
        <v>0</v>
      </c>
      <c r="T237" s="236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237" t="s">
        <v>274</v>
      </c>
      <c r="AT237" s="237" t="s">
        <v>115</v>
      </c>
      <c r="AU237" s="237" t="s">
        <v>120</v>
      </c>
      <c r="AY237" s="16" t="s">
        <v>113</v>
      </c>
      <c r="BE237" s="238">
        <f>IF(N237="základná",J237,0)</f>
        <v>0</v>
      </c>
      <c r="BF237" s="238">
        <f>IF(N237="znížená",J237,0)</f>
        <v>0</v>
      </c>
      <c r="BG237" s="238">
        <f>IF(N237="zákl. prenesená",J237,0)</f>
        <v>0</v>
      </c>
      <c r="BH237" s="238">
        <f>IF(N237="zníž. prenesená",J237,0)</f>
        <v>0</v>
      </c>
      <c r="BI237" s="238">
        <f>IF(N237="nulová",J237,0)</f>
        <v>0</v>
      </c>
      <c r="BJ237" s="16" t="s">
        <v>120</v>
      </c>
      <c r="BK237" s="238">
        <f>ROUND(I237*H237,2)</f>
        <v>0</v>
      </c>
      <c r="BL237" s="16" t="s">
        <v>274</v>
      </c>
      <c r="BM237" s="237" t="s">
        <v>618</v>
      </c>
    </row>
    <row r="238" s="2" customFormat="1" ht="24.15" customHeight="1">
      <c r="A238" s="37"/>
      <c r="B238" s="38"/>
      <c r="C238" s="225" t="s">
        <v>257</v>
      </c>
      <c r="D238" s="225" t="s">
        <v>115</v>
      </c>
      <c r="E238" s="226" t="s">
        <v>619</v>
      </c>
      <c r="F238" s="227" t="s">
        <v>620</v>
      </c>
      <c r="G238" s="228" t="s">
        <v>129</v>
      </c>
      <c r="H238" s="229">
        <v>0.75</v>
      </c>
      <c r="I238" s="230"/>
      <c r="J238" s="231">
        <f>ROUND(I238*H238,2)</f>
        <v>0</v>
      </c>
      <c r="K238" s="232"/>
      <c r="L238" s="43"/>
      <c r="M238" s="233" t="s">
        <v>1</v>
      </c>
      <c r="N238" s="234" t="s">
        <v>41</v>
      </c>
      <c r="O238" s="96"/>
      <c r="P238" s="235">
        <f>O238*H238</f>
        <v>0</v>
      </c>
      <c r="Q238" s="235">
        <v>0</v>
      </c>
      <c r="R238" s="235">
        <f>Q238*H238</f>
        <v>0</v>
      </c>
      <c r="S238" s="235">
        <v>0</v>
      </c>
      <c r="T238" s="236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237" t="s">
        <v>274</v>
      </c>
      <c r="AT238" s="237" t="s">
        <v>115</v>
      </c>
      <c r="AU238" s="237" t="s">
        <v>120</v>
      </c>
      <c r="AY238" s="16" t="s">
        <v>113</v>
      </c>
      <c r="BE238" s="238">
        <f>IF(N238="základná",J238,0)</f>
        <v>0</v>
      </c>
      <c r="BF238" s="238">
        <f>IF(N238="znížená",J238,0)</f>
        <v>0</v>
      </c>
      <c r="BG238" s="238">
        <f>IF(N238="zákl. prenesená",J238,0)</f>
        <v>0</v>
      </c>
      <c r="BH238" s="238">
        <f>IF(N238="zníž. prenesená",J238,0)</f>
        <v>0</v>
      </c>
      <c r="BI238" s="238">
        <f>IF(N238="nulová",J238,0)</f>
        <v>0</v>
      </c>
      <c r="BJ238" s="16" t="s">
        <v>120</v>
      </c>
      <c r="BK238" s="238">
        <f>ROUND(I238*H238,2)</f>
        <v>0</v>
      </c>
      <c r="BL238" s="16" t="s">
        <v>274</v>
      </c>
      <c r="BM238" s="237" t="s">
        <v>621</v>
      </c>
    </row>
    <row r="239" s="2" customFormat="1" ht="24.15" customHeight="1">
      <c r="A239" s="37"/>
      <c r="B239" s="38"/>
      <c r="C239" s="225" t="s">
        <v>263</v>
      </c>
      <c r="D239" s="225" t="s">
        <v>115</v>
      </c>
      <c r="E239" s="226" t="s">
        <v>622</v>
      </c>
      <c r="F239" s="227" t="s">
        <v>623</v>
      </c>
      <c r="G239" s="228" t="s">
        <v>129</v>
      </c>
      <c r="H239" s="229">
        <v>0.75</v>
      </c>
      <c r="I239" s="230"/>
      <c r="J239" s="231">
        <f>ROUND(I239*H239,2)</f>
        <v>0</v>
      </c>
      <c r="K239" s="232"/>
      <c r="L239" s="43"/>
      <c r="M239" s="233" t="s">
        <v>1</v>
      </c>
      <c r="N239" s="234" t="s">
        <v>41</v>
      </c>
      <c r="O239" s="96"/>
      <c r="P239" s="235">
        <f>O239*H239</f>
        <v>0</v>
      </c>
      <c r="Q239" s="235">
        <v>0</v>
      </c>
      <c r="R239" s="235">
        <f>Q239*H239</f>
        <v>0</v>
      </c>
      <c r="S239" s="235">
        <v>0</v>
      </c>
      <c r="T239" s="236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237" t="s">
        <v>274</v>
      </c>
      <c r="AT239" s="237" t="s">
        <v>115</v>
      </c>
      <c r="AU239" s="237" t="s">
        <v>120</v>
      </c>
      <c r="AY239" s="16" t="s">
        <v>113</v>
      </c>
      <c r="BE239" s="238">
        <f>IF(N239="základná",J239,0)</f>
        <v>0</v>
      </c>
      <c r="BF239" s="238">
        <f>IF(N239="znížená",J239,0)</f>
        <v>0</v>
      </c>
      <c r="BG239" s="238">
        <f>IF(N239="zákl. prenesená",J239,0)</f>
        <v>0</v>
      </c>
      <c r="BH239" s="238">
        <f>IF(N239="zníž. prenesená",J239,0)</f>
        <v>0</v>
      </c>
      <c r="BI239" s="238">
        <f>IF(N239="nulová",J239,0)</f>
        <v>0</v>
      </c>
      <c r="BJ239" s="16" t="s">
        <v>120</v>
      </c>
      <c r="BK239" s="238">
        <f>ROUND(I239*H239,2)</f>
        <v>0</v>
      </c>
      <c r="BL239" s="16" t="s">
        <v>274</v>
      </c>
      <c r="BM239" s="237" t="s">
        <v>624</v>
      </c>
    </row>
    <row r="240" s="2" customFormat="1" ht="33" customHeight="1">
      <c r="A240" s="37"/>
      <c r="B240" s="38"/>
      <c r="C240" s="225" t="s">
        <v>249</v>
      </c>
      <c r="D240" s="225" t="s">
        <v>115</v>
      </c>
      <c r="E240" s="226" t="s">
        <v>625</v>
      </c>
      <c r="F240" s="227" t="s">
        <v>626</v>
      </c>
      <c r="G240" s="228" t="s">
        <v>118</v>
      </c>
      <c r="H240" s="229">
        <v>6.2999999999999998</v>
      </c>
      <c r="I240" s="230"/>
      <c r="J240" s="231">
        <f>ROUND(I240*H240,2)</f>
        <v>0</v>
      </c>
      <c r="K240" s="232"/>
      <c r="L240" s="43"/>
      <c r="M240" s="233" t="s">
        <v>1</v>
      </c>
      <c r="N240" s="234" t="s">
        <v>41</v>
      </c>
      <c r="O240" s="96"/>
      <c r="P240" s="235">
        <f>O240*H240</f>
        <v>0</v>
      </c>
      <c r="Q240" s="235">
        <v>0</v>
      </c>
      <c r="R240" s="235">
        <f>Q240*H240</f>
        <v>0</v>
      </c>
      <c r="S240" s="235">
        <v>0</v>
      </c>
      <c r="T240" s="236">
        <f>S240*H240</f>
        <v>0</v>
      </c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R240" s="237" t="s">
        <v>274</v>
      </c>
      <c r="AT240" s="237" t="s">
        <v>115</v>
      </c>
      <c r="AU240" s="237" t="s">
        <v>120</v>
      </c>
      <c r="AY240" s="16" t="s">
        <v>113</v>
      </c>
      <c r="BE240" s="238">
        <f>IF(N240="základná",J240,0)</f>
        <v>0</v>
      </c>
      <c r="BF240" s="238">
        <f>IF(N240="znížená",J240,0)</f>
        <v>0</v>
      </c>
      <c r="BG240" s="238">
        <f>IF(N240="zákl. prenesená",J240,0)</f>
        <v>0</v>
      </c>
      <c r="BH240" s="238">
        <f>IF(N240="zníž. prenesená",J240,0)</f>
        <v>0</v>
      </c>
      <c r="BI240" s="238">
        <f>IF(N240="nulová",J240,0)</f>
        <v>0</v>
      </c>
      <c r="BJ240" s="16" t="s">
        <v>120</v>
      </c>
      <c r="BK240" s="238">
        <f>ROUND(I240*H240,2)</f>
        <v>0</v>
      </c>
      <c r="BL240" s="16" t="s">
        <v>274</v>
      </c>
      <c r="BM240" s="237" t="s">
        <v>627</v>
      </c>
    </row>
    <row r="241" s="12" customFormat="1" ht="22.8" customHeight="1">
      <c r="A241" s="12"/>
      <c r="B241" s="209"/>
      <c r="C241" s="210"/>
      <c r="D241" s="211" t="s">
        <v>74</v>
      </c>
      <c r="E241" s="223" t="s">
        <v>628</v>
      </c>
      <c r="F241" s="223" t="s">
        <v>629</v>
      </c>
      <c r="G241" s="210"/>
      <c r="H241" s="210"/>
      <c r="I241" s="213"/>
      <c r="J241" s="224">
        <f>BK241</f>
        <v>0</v>
      </c>
      <c r="K241" s="210"/>
      <c r="L241" s="215"/>
      <c r="M241" s="216"/>
      <c r="N241" s="217"/>
      <c r="O241" s="217"/>
      <c r="P241" s="218">
        <f>SUM(P242:P244)</f>
        <v>0</v>
      </c>
      <c r="Q241" s="217"/>
      <c r="R241" s="218">
        <f>SUM(R242:R244)</f>
        <v>0.0025000000000000001</v>
      </c>
      <c r="S241" s="217"/>
      <c r="T241" s="219">
        <f>SUM(T242:T244)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20" t="s">
        <v>126</v>
      </c>
      <c r="AT241" s="221" t="s">
        <v>74</v>
      </c>
      <c r="AU241" s="221" t="s">
        <v>80</v>
      </c>
      <c r="AY241" s="220" t="s">
        <v>113</v>
      </c>
      <c r="BK241" s="222">
        <f>SUM(BK242:BK244)</f>
        <v>0</v>
      </c>
    </row>
    <row r="242" s="2" customFormat="1" ht="16.5" customHeight="1">
      <c r="A242" s="37"/>
      <c r="B242" s="38"/>
      <c r="C242" s="225" t="s">
        <v>7</v>
      </c>
      <c r="D242" s="225" t="s">
        <v>115</v>
      </c>
      <c r="E242" s="226" t="s">
        <v>630</v>
      </c>
      <c r="F242" s="227" t="s">
        <v>631</v>
      </c>
      <c r="G242" s="228" t="s">
        <v>632</v>
      </c>
      <c r="H242" s="229">
        <v>10</v>
      </c>
      <c r="I242" s="230"/>
      <c r="J242" s="231">
        <f>ROUND(I242*H242,2)</f>
        <v>0</v>
      </c>
      <c r="K242" s="232"/>
      <c r="L242" s="43"/>
      <c r="M242" s="233" t="s">
        <v>1</v>
      </c>
      <c r="N242" s="234" t="s">
        <v>41</v>
      </c>
      <c r="O242" s="96"/>
      <c r="P242" s="235">
        <f>O242*H242</f>
        <v>0</v>
      </c>
      <c r="Q242" s="235">
        <v>0</v>
      </c>
      <c r="R242" s="235">
        <f>Q242*H242</f>
        <v>0</v>
      </c>
      <c r="S242" s="235">
        <v>0</v>
      </c>
      <c r="T242" s="236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237" t="s">
        <v>274</v>
      </c>
      <c r="AT242" s="237" t="s">
        <v>115</v>
      </c>
      <c r="AU242" s="237" t="s">
        <v>120</v>
      </c>
      <c r="AY242" s="16" t="s">
        <v>113</v>
      </c>
      <c r="BE242" s="238">
        <f>IF(N242="základná",J242,0)</f>
        <v>0</v>
      </c>
      <c r="BF242" s="238">
        <f>IF(N242="znížená",J242,0)</f>
        <v>0</v>
      </c>
      <c r="BG242" s="238">
        <f>IF(N242="zákl. prenesená",J242,0)</f>
        <v>0</v>
      </c>
      <c r="BH242" s="238">
        <f>IF(N242="zníž. prenesená",J242,0)</f>
        <v>0</v>
      </c>
      <c r="BI242" s="238">
        <f>IF(N242="nulová",J242,0)</f>
        <v>0</v>
      </c>
      <c r="BJ242" s="16" t="s">
        <v>120</v>
      </c>
      <c r="BK242" s="238">
        <f>ROUND(I242*H242,2)</f>
        <v>0</v>
      </c>
      <c r="BL242" s="16" t="s">
        <v>274</v>
      </c>
      <c r="BM242" s="237" t="s">
        <v>633</v>
      </c>
    </row>
    <row r="243" s="2" customFormat="1" ht="33" customHeight="1">
      <c r="A243" s="37"/>
      <c r="B243" s="38"/>
      <c r="C243" s="262" t="s">
        <v>229</v>
      </c>
      <c r="D243" s="262" t="s">
        <v>176</v>
      </c>
      <c r="E243" s="263" t="s">
        <v>634</v>
      </c>
      <c r="F243" s="264" t="s">
        <v>635</v>
      </c>
      <c r="G243" s="265" t="s">
        <v>124</v>
      </c>
      <c r="H243" s="266">
        <v>5</v>
      </c>
      <c r="I243" s="267"/>
      <c r="J243" s="268">
        <f>ROUND(I243*H243,2)</f>
        <v>0</v>
      </c>
      <c r="K243" s="269"/>
      <c r="L243" s="270"/>
      <c r="M243" s="271" t="s">
        <v>1</v>
      </c>
      <c r="N243" s="272" t="s">
        <v>41</v>
      </c>
      <c r="O243" s="96"/>
      <c r="P243" s="235">
        <f>O243*H243</f>
        <v>0</v>
      </c>
      <c r="Q243" s="235">
        <v>0.00050000000000000001</v>
      </c>
      <c r="R243" s="235">
        <f>Q243*H243</f>
        <v>0.0025000000000000001</v>
      </c>
      <c r="S243" s="235">
        <v>0</v>
      </c>
      <c r="T243" s="236">
        <f>S243*H243</f>
        <v>0</v>
      </c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R243" s="237" t="s">
        <v>461</v>
      </c>
      <c r="AT243" s="237" t="s">
        <v>176</v>
      </c>
      <c r="AU243" s="237" t="s">
        <v>120</v>
      </c>
      <c r="AY243" s="16" t="s">
        <v>113</v>
      </c>
      <c r="BE243" s="238">
        <f>IF(N243="základná",J243,0)</f>
        <v>0</v>
      </c>
      <c r="BF243" s="238">
        <f>IF(N243="znížená",J243,0)</f>
        <v>0</v>
      </c>
      <c r="BG243" s="238">
        <f>IF(N243="zákl. prenesená",J243,0)</f>
        <v>0</v>
      </c>
      <c r="BH243" s="238">
        <f>IF(N243="zníž. prenesená",J243,0)</f>
        <v>0</v>
      </c>
      <c r="BI243" s="238">
        <f>IF(N243="nulová",J243,0)</f>
        <v>0</v>
      </c>
      <c r="BJ243" s="16" t="s">
        <v>120</v>
      </c>
      <c r="BK243" s="238">
        <f>ROUND(I243*H243,2)</f>
        <v>0</v>
      </c>
      <c r="BL243" s="16" t="s">
        <v>461</v>
      </c>
      <c r="BM243" s="237" t="s">
        <v>636</v>
      </c>
    </row>
    <row r="244" s="13" customFormat="1">
      <c r="A244" s="13"/>
      <c r="B244" s="239"/>
      <c r="C244" s="240"/>
      <c r="D244" s="241" t="s">
        <v>131</v>
      </c>
      <c r="E244" s="242" t="s">
        <v>1</v>
      </c>
      <c r="F244" s="243" t="s">
        <v>637</v>
      </c>
      <c r="G244" s="240"/>
      <c r="H244" s="244">
        <v>5</v>
      </c>
      <c r="I244" s="245"/>
      <c r="J244" s="240"/>
      <c r="K244" s="240"/>
      <c r="L244" s="246"/>
      <c r="M244" s="247"/>
      <c r="N244" s="248"/>
      <c r="O244" s="248"/>
      <c r="P244" s="248"/>
      <c r="Q244" s="248"/>
      <c r="R244" s="248"/>
      <c r="S244" s="248"/>
      <c r="T244" s="249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0" t="s">
        <v>131</v>
      </c>
      <c r="AU244" s="250" t="s">
        <v>120</v>
      </c>
      <c r="AV244" s="13" t="s">
        <v>120</v>
      </c>
      <c r="AW244" s="13" t="s">
        <v>31</v>
      </c>
      <c r="AX244" s="13" t="s">
        <v>80</v>
      </c>
      <c r="AY244" s="250" t="s">
        <v>113</v>
      </c>
    </row>
    <row r="245" s="12" customFormat="1" ht="25.92" customHeight="1">
      <c r="A245" s="12"/>
      <c r="B245" s="209"/>
      <c r="C245" s="210"/>
      <c r="D245" s="211" t="s">
        <v>74</v>
      </c>
      <c r="E245" s="212" t="s">
        <v>638</v>
      </c>
      <c r="F245" s="212" t="s">
        <v>639</v>
      </c>
      <c r="G245" s="210"/>
      <c r="H245" s="210"/>
      <c r="I245" s="213"/>
      <c r="J245" s="214">
        <f>BK245</f>
        <v>0</v>
      </c>
      <c r="K245" s="210"/>
      <c r="L245" s="215"/>
      <c r="M245" s="216"/>
      <c r="N245" s="217"/>
      <c r="O245" s="217"/>
      <c r="P245" s="218">
        <f>SUM(P246:P248)</f>
        <v>0</v>
      </c>
      <c r="Q245" s="217"/>
      <c r="R245" s="218">
        <f>SUM(R246:R248)</f>
        <v>0</v>
      </c>
      <c r="S245" s="217"/>
      <c r="T245" s="219">
        <f>SUM(T246:T248)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220" t="s">
        <v>119</v>
      </c>
      <c r="AT245" s="221" t="s">
        <v>74</v>
      </c>
      <c r="AU245" s="221" t="s">
        <v>75</v>
      </c>
      <c r="AY245" s="220" t="s">
        <v>113</v>
      </c>
      <c r="BK245" s="222">
        <f>SUM(BK246:BK248)</f>
        <v>0</v>
      </c>
    </row>
    <row r="246" s="2" customFormat="1" ht="16.5" customHeight="1">
      <c r="A246" s="37"/>
      <c r="B246" s="38"/>
      <c r="C246" s="225" t="s">
        <v>640</v>
      </c>
      <c r="D246" s="225" t="s">
        <v>115</v>
      </c>
      <c r="E246" s="226" t="s">
        <v>641</v>
      </c>
      <c r="F246" s="227" t="s">
        <v>642</v>
      </c>
      <c r="G246" s="228" t="s">
        <v>643</v>
      </c>
      <c r="H246" s="229">
        <v>5</v>
      </c>
      <c r="I246" s="230"/>
      <c r="J246" s="231">
        <f>ROUND(I246*H246,2)</f>
        <v>0</v>
      </c>
      <c r="K246" s="232"/>
      <c r="L246" s="43"/>
      <c r="M246" s="233" t="s">
        <v>1</v>
      </c>
      <c r="N246" s="234" t="s">
        <v>41</v>
      </c>
      <c r="O246" s="96"/>
      <c r="P246" s="235">
        <f>O246*H246</f>
        <v>0</v>
      </c>
      <c r="Q246" s="235">
        <v>0</v>
      </c>
      <c r="R246" s="235">
        <f>Q246*H246</f>
        <v>0</v>
      </c>
      <c r="S246" s="235">
        <v>0</v>
      </c>
      <c r="T246" s="236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237" t="s">
        <v>644</v>
      </c>
      <c r="AT246" s="237" t="s">
        <v>115</v>
      </c>
      <c r="AU246" s="237" t="s">
        <v>80</v>
      </c>
      <c r="AY246" s="16" t="s">
        <v>113</v>
      </c>
      <c r="BE246" s="238">
        <f>IF(N246="základná",J246,0)</f>
        <v>0</v>
      </c>
      <c r="BF246" s="238">
        <f>IF(N246="znížená",J246,0)</f>
        <v>0</v>
      </c>
      <c r="BG246" s="238">
        <f>IF(N246="zákl. prenesená",J246,0)</f>
        <v>0</v>
      </c>
      <c r="BH246" s="238">
        <f>IF(N246="zníž. prenesená",J246,0)</f>
        <v>0</v>
      </c>
      <c r="BI246" s="238">
        <f>IF(N246="nulová",J246,0)</f>
        <v>0</v>
      </c>
      <c r="BJ246" s="16" t="s">
        <v>120</v>
      </c>
      <c r="BK246" s="238">
        <f>ROUND(I246*H246,2)</f>
        <v>0</v>
      </c>
      <c r="BL246" s="16" t="s">
        <v>644</v>
      </c>
      <c r="BM246" s="237" t="s">
        <v>645</v>
      </c>
    </row>
    <row r="247" s="2" customFormat="1" ht="16.5" customHeight="1">
      <c r="A247" s="37"/>
      <c r="B247" s="38"/>
      <c r="C247" s="225" t="s">
        <v>646</v>
      </c>
      <c r="D247" s="225" t="s">
        <v>115</v>
      </c>
      <c r="E247" s="226" t="s">
        <v>647</v>
      </c>
      <c r="F247" s="227" t="s">
        <v>648</v>
      </c>
      <c r="G247" s="228" t="s">
        <v>643</v>
      </c>
      <c r="H247" s="229">
        <v>8</v>
      </c>
      <c r="I247" s="230"/>
      <c r="J247" s="231">
        <f>ROUND(I247*H247,2)</f>
        <v>0</v>
      </c>
      <c r="K247" s="232"/>
      <c r="L247" s="43"/>
      <c r="M247" s="233" t="s">
        <v>1</v>
      </c>
      <c r="N247" s="234" t="s">
        <v>41</v>
      </c>
      <c r="O247" s="96"/>
      <c r="P247" s="235">
        <f>O247*H247</f>
        <v>0</v>
      </c>
      <c r="Q247" s="235">
        <v>0</v>
      </c>
      <c r="R247" s="235">
        <f>Q247*H247</f>
        <v>0</v>
      </c>
      <c r="S247" s="235">
        <v>0</v>
      </c>
      <c r="T247" s="236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237" t="s">
        <v>644</v>
      </c>
      <c r="AT247" s="237" t="s">
        <v>115</v>
      </c>
      <c r="AU247" s="237" t="s">
        <v>80</v>
      </c>
      <c r="AY247" s="16" t="s">
        <v>113</v>
      </c>
      <c r="BE247" s="238">
        <f>IF(N247="základná",J247,0)</f>
        <v>0</v>
      </c>
      <c r="BF247" s="238">
        <f>IF(N247="znížená",J247,0)</f>
        <v>0</v>
      </c>
      <c r="BG247" s="238">
        <f>IF(N247="zákl. prenesená",J247,0)</f>
        <v>0</v>
      </c>
      <c r="BH247" s="238">
        <f>IF(N247="zníž. prenesená",J247,0)</f>
        <v>0</v>
      </c>
      <c r="BI247" s="238">
        <f>IF(N247="nulová",J247,0)</f>
        <v>0</v>
      </c>
      <c r="BJ247" s="16" t="s">
        <v>120</v>
      </c>
      <c r="BK247" s="238">
        <f>ROUND(I247*H247,2)</f>
        <v>0</v>
      </c>
      <c r="BL247" s="16" t="s">
        <v>644</v>
      </c>
      <c r="BM247" s="237" t="s">
        <v>649</v>
      </c>
    </row>
    <row r="248" s="2" customFormat="1" ht="21.75" customHeight="1">
      <c r="A248" s="37"/>
      <c r="B248" s="38"/>
      <c r="C248" s="225" t="s">
        <v>650</v>
      </c>
      <c r="D248" s="225" t="s">
        <v>115</v>
      </c>
      <c r="E248" s="226" t="s">
        <v>651</v>
      </c>
      <c r="F248" s="227" t="s">
        <v>652</v>
      </c>
      <c r="G248" s="228" t="s">
        <v>643</v>
      </c>
      <c r="H248" s="229">
        <v>2</v>
      </c>
      <c r="I248" s="230"/>
      <c r="J248" s="231">
        <f>ROUND(I248*H248,2)</f>
        <v>0</v>
      </c>
      <c r="K248" s="232"/>
      <c r="L248" s="43"/>
      <c r="M248" s="273" t="s">
        <v>1</v>
      </c>
      <c r="N248" s="274" t="s">
        <v>41</v>
      </c>
      <c r="O248" s="275"/>
      <c r="P248" s="276">
        <f>O248*H248</f>
        <v>0</v>
      </c>
      <c r="Q248" s="276">
        <v>0</v>
      </c>
      <c r="R248" s="276">
        <f>Q248*H248</f>
        <v>0</v>
      </c>
      <c r="S248" s="276">
        <v>0</v>
      </c>
      <c r="T248" s="277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237" t="s">
        <v>644</v>
      </c>
      <c r="AT248" s="237" t="s">
        <v>115</v>
      </c>
      <c r="AU248" s="237" t="s">
        <v>80</v>
      </c>
      <c r="AY248" s="16" t="s">
        <v>113</v>
      </c>
      <c r="BE248" s="238">
        <f>IF(N248="základná",J248,0)</f>
        <v>0</v>
      </c>
      <c r="BF248" s="238">
        <f>IF(N248="znížená",J248,0)</f>
        <v>0</v>
      </c>
      <c r="BG248" s="238">
        <f>IF(N248="zákl. prenesená",J248,0)</f>
        <v>0</v>
      </c>
      <c r="BH248" s="238">
        <f>IF(N248="zníž. prenesená",J248,0)</f>
        <v>0</v>
      </c>
      <c r="BI248" s="238">
        <f>IF(N248="nulová",J248,0)</f>
        <v>0</v>
      </c>
      <c r="BJ248" s="16" t="s">
        <v>120</v>
      </c>
      <c r="BK248" s="238">
        <f>ROUND(I248*H248,2)</f>
        <v>0</v>
      </c>
      <c r="BL248" s="16" t="s">
        <v>644</v>
      </c>
      <c r="BM248" s="237" t="s">
        <v>653</v>
      </c>
    </row>
    <row r="249" s="2" customFormat="1" ht="6.96" customHeight="1">
      <c r="A249" s="37"/>
      <c r="B249" s="71"/>
      <c r="C249" s="72"/>
      <c r="D249" s="72"/>
      <c r="E249" s="72"/>
      <c r="F249" s="72"/>
      <c r="G249" s="72"/>
      <c r="H249" s="72"/>
      <c r="I249" s="72"/>
      <c r="J249" s="72"/>
      <c r="K249" s="72"/>
      <c r="L249" s="43"/>
      <c r="M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</row>
  </sheetData>
  <sheetProtection sheet="1" autoFilter="0" formatColumns="0" formatRows="0" objects="1" scenarios="1" spinCount="100000" saltValue="Hsl7u2SJh8BjotDsrbYkbVh6DDTny2A6XNt/7++EaELb75+EiLI9HCbyaHlQKSa8Bof9xtakF5WmrTjCr6Iqng==" hashValue="B4zYTa7WVHtS2WPPC42sxFSErJ/PwXZATg9sFLvlPBHYS+FNC+wk9ZS0B/0dzXdu36pEPK9ZDxTjIBPoHeP+Cw==" algorithmName="SHA-512" password="CC35"/>
  <autoFilter ref="C126:K24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Stavba_SP_01\Stano Pol</dc:creator>
  <cp:lastModifiedBy>Stavba_SP_01\Stano Pol</cp:lastModifiedBy>
  <dcterms:created xsi:type="dcterms:W3CDTF">2025-06-17T07:33:06Z</dcterms:created>
  <dcterms:modified xsi:type="dcterms:W3CDTF">2025-06-17T07:33:11Z</dcterms:modified>
</cp:coreProperties>
</file>