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2e7bbd9b3967f114/Dokumenty/Krajská hvezdáreň Žilina/Stavebné úpravy objektov a areálu pozorovateľne Kraj.hvedzáreň Malý Diel ZA/Výzva a prílohy/"/>
    </mc:Choice>
  </mc:AlternateContent>
  <xr:revisionPtr revIDLastSave="1" documentId="8_{FB923895-617F-4BD3-9CC7-028E99106D48}" xr6:coauthVersionLast="47" xr6:coauthVersionMax="47" xr10:uidLastSave="{B24F5E80-85F5-49C2-9D22-38A27F95661F}"/>
  <bookViews>
    <workbookView xWindow="-108" yWindow="-108" windowWidth="23256" windowHeight="12456" firstSheet="3" activeTab="6" xr2:uid="{00000000-000D-0000-FFFF-FFFF00000000}"/>
  </bookViews>
  <sheets>
    <sheet name="Rekapitulácia stavby" sheetId="1" r:id="rId1"/>
    <sheet name="01.1 - Stavebná časť" sheetId="2" r:id="rId2"/>
    <sheet name="01.2 - Elektroinštalácia" sheetId="3" r:id="rId3"/>
    <sheet name="02.1 - Stavebná časť" sheetId="4" r:id="rId4"/>
    <sheet name="02.2 - Elektroinštalácia" sheetId="5" r:id="rId5"/>
    <sheet name="04.1 - Stavebná časť" sheetId="6" r:id="rId6"/>
    <sheet name="05.1 - Stavebná časť" sheetId="7" r:id="rId7"/>
  </sheets>
  <definedNames>
    <definedName name="_xlnm._FilterDatabase" localSheetId="1" hidden="1">'01.1 - Stavebná časť'!$C$136:$K$325</definedName>
    <definedName name="_xlnm._FilterDatabase" localSheetId="2" hidden="1">'01.2 - Elektroinštalácia'!$C$127:$K$184</definedName>
    <definedName name="_xlnm._FilterDatabase" localSheetId="3" hidden="1">'02.1 - Stavebná časť'!$C$129:$K$226</definedName>
    <definedName name="_xlnm._FilterDatabase" localSheetId="4" hidden="1">'02.2 - Elektroinštalácia'!$C$127:$K$175</definedName>
    <definedName name="_xlnm._FilterDatabase" localSheetId="5" hidden="1">'04.1 - Stavebná časť'!$C$125:$K$155</definedName>
    <definedName name="_xlnm._FilterDatabase" localSheetId="6" hidden="1">'05.1 - Stavebná časť'!$C$124:$K$155</definedName>
    <definedName name="_xlnm.Print_Titles" localSheetId="1">'01.1 - Stavebná časť'!$136:$136</definedName>
    <definedName name="_xlnm.Print_Titles" localSheetId="2">'01.2 - Elektroinštalácia'!$127:$127</definedName>
    <definedName name="_xlnm.Print_Titles" localSheetId="3">'02.1 - Stavebná časť'!$129:$129</definedName>
    <definedName name="_xlnm.Print_Titles" localSheetId="4">'02.2 - Elektroinštalácia'!$127:$127</definedName>
    <definedName name="_xlnm.Print_Titles" localSheetId="5">'04.1 - Stavebná časť'!$125:$125</definedName>
    <definedName name="_xlnm.Print_Titles" localSheetId="6">'05.1 - Stavebná časť'!$124:$124</definedName>
    <definedName name="_xlnm.Print_Titles" localSheetId="0">'Rekapitulácia stavby'!$92:$92</definedName>
    <definedName name="_xlnm.Print_Area" localSheetId="1">'01.1 - Stavebná časť'!$C$4:$J$76,'01.1 - Stavebná časť'!$C$82:$J$116,'01.1 - Stavebná časť'!$C$122:$J$325</definedName>
    <definedName name="_xlnm.Print_Area" localSheetId="2">'01.2 - Elektroinštalácia'!$C$4:$J$76,'01.2 - Elektroinštalácia'!$C$82:$J$107,'01.2 - Elektroinštalácia'!$C$113:$J$184</definedName>
    <definedName name="_xlnm.Print_Area" localSheetId="3">'02.1 - Stavebná časť'!$C$4:$J$76,'02.1 - Stavebná časť'!$C$82:$J$109,'02.1 - Stavebná časť'!$C$115:$J$226</definedName>
    <definedName name="_xlnm.Print_Area" localSheetId="4">'02.2 - Elektroinštalácia'!$C$4:$J$76,'02.2 - Elektroinštalácia'!$C$82:$J$107,'02.2 - Elektroinštalácia'!$C$113:$J$175</definedName>
    <definedName name="_xlnm.Print_Area" localSheetId="5">'04.1 - Stavebná časť'!$C$4:$J$76,'04.1 - Stavebná časť'!$C$82:$J$105,'04.1 - Stavebná časť'!$C$111:$J$155</definedName>
    <definedName name="_xlnm.Print_Area" localSheetId="6">'05.1 - Stavebná časť'!$C$4:$J$76,'05.1 - Stavebná časť'!$C$82:$J$104,'05.1 - Stavebná časť'!$C$110:$J$155</definedName>
    <definedName name="_xlnm.Print_Area" localSheetId="0">'Rekapitulácia stavby'!$D$4:$AO$76,'Rekapitulácia stavby'!$C$82:$AQ$105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7" l="1"/>
  <c r="J38" i="7"/>
  <c r="AY104" i="1" s="1"/>
  <c r="J37" i="7"/>
  <c r="AX104" i="1" s="1"/>
  <c r="BI155" i="7"/>
  <c r="BH155" i="7"/>
  <c r="BG155" i="7"/>
  <c r="BE155" i="7"/>
  <c r="T155" i="7"/>
  <c r="T154" i="7" s="1"/>
  <c r="R155" i="7"/>
  <c r="R154" i="7" s="1"/>
  <c r="P155" i="7"/>
  <c r="P154" i="7"/>
  <c r="BI150" i="7"/>
  <c r="BH150" i="7"/>
  <c r="BG150" i="7"/>
  <c r="BE150" i="7"/>
  <c r="T150" i="7"/>
  <c r="T149" i="7"/>
  <c r="R150" i="7"/>
  <c r="R149" i="7"/>
  <c r="P150" i="7"/>
  <c r="P149" i="7" s="1"/>
  <c r="BI148" i="7"/>
  <c r="BH148" i="7"/>
  <c r="BG148" i="7"/>
  <c r="BE148" i="7"/>
  <c r="T148" i="7"/>
  <c r="R148" i="7"/>
  <c r="P148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0" i="7"/>
  <c r="BH140" i="7"/>
  <c r="BG140" i="7"/>
  <c r="BE140" i="7"/>
  <c r="T140" i="7"/>
  <c r="R140" i="7"/>
  <c r="P140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28" i="7"/>
  <c r="BH128" i="7"/>
  <c r="BG128" i="7"/>
  <c r="BE128" i="7"/>
  <c r="T128" i="7"/>
  <c r="R128" i="7"/>
  <c r="P128" i="7"/>
  <c r="J121" i="7"/>
  <c r="F121" i="7"/>
  <c r="F119" i="7"/>
  <c r="E117" i="7"/>
  <c r="J93" i="7"/>
  <c r="F93" i="7"/>
  <c r="F91" i="7"/>
  <c r="E89" i="7"/>
  <c r="J26" i="7"/>
  <c r="E26" i="7"/>
  <c r="J94" i="7" s="1"/>
  <c r="J25" i="7"/>
  <c r="J20" i="7"/>
  <c r="E20" i="7"/>
  <c r="F122" i="7" s="1"/>
  <c r="J19" i="7"/>
  <c r="J14" i="7"/>
  <c r="J91" i="7" s="1"/>
  <c r="E7" i="7"/>
  <c r="E113" i="7" s="1"/>
  <c r="J39" i="6"/>
  <c r="J38" i="6"/>
  <c r="AY102" i="1"/>
  <c r="J37" i="6"/>
  <c r="AX102" i="1"/>
  <c r="BI155" i="6"/>
  <c r="BH155" i="6"/>
  <c r="BG155" i="6"/>
  <c r="BE155" i="6"/>
  <c r="T155" i="6"/>
  <c r="T154" i="6"/>
  <c r="R155" i="6"/>
  <c r="R154" i="6"/>
  <c r="P155" i="6"/>
  <c r="P154" i="6" s="1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49" i="6"/>
  <c r="BH149" i="6"/>
  <c r="BG149" i="6"/>
  <c r="BE149" i="6"/>
  <c r="T149" i="6"/>
  <c r="T148" i="6"/>
  <c r="R149" i="6"/>
  <c r="R148" i="6" s="1"/>
  <c r="P149" i="6"/>
  <c r="P148" i="6" s="1"/>
  <c r="BI144" i="6"/>
  <c r="BH144" i="6"/>
  <c r="BG144" i="6"/>
  <c r="BE144" i="6"/>
  <c r="T144" i="6"/>
  <c r="R144" i="6"/>
  <c r="P144" i="6"/>
  <c r="BI141" i="6"/>
  <c r="BH141" i="6"/>
  <c r="BG141" i="6"/>
  <c r="BE141" i="6"/>
  <c r="T141" i="6"/>
  <c r="R141" i="6"/>
  <c r="P141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2" i="6"/>
  <c r="BH132" i="6"/>
  <c r="BG132" i="6"/>
  <c r="BE132" i="6"/>
  <c r="T132" i="6"/>
  <c r="R132" i="6"/>
  <c r="P132" i="6"/>
  <c r="BI129" i="6"/>
  <c r="BH129" i="6"/>
  <c r="BG129" i="6"/>
  <c r="BE129" i="6"/>
  <c r="T129" i="6"/>
  <c r="R129" i="6"/>
  <c r="P129" i="6"/>
  <c r="J122" i="6"/>
  <c r="F122" i="6"/>
  <c r="F120" i="6"/>
  <c r="E118" i="6"/>
  <c r="J93" i="6"/>
  <c r="F93" i="6"/>
  <c r="F91" i="6"/>
  <c r="E89" i="6"/>
  <c r="J26" i="6"/>
  <c r="E26" i="6"/>
  <c r="J94" i="6" s="1"/>
  <c r="J25" i="6"/>
  <c r="J20" i="6"/>
  <c r="E20" i="6"/>
  <c r="F123" i="6" s="1"/>
  <c r="J19" i="6"/>
  <c r="J14" i="6"/>
  <c r="J120" i="6" s="1"/>
  <c r="E7" i="6"/>
  <c r="E114" i="6" s="1"/>
  <c r="J39" i="5"/>
  <c r="J38" i="5"/>
  <c r="AY100" i="1" s="1"/>
  <c r="J37" i="5"/>
  <c r="AX100" i="1" s="1"/>
  <c r="BI175" i="5"/>
  <c r="BH175" i="5"/>
  <c r="BG175" i="5"/>
  <c r="BE175" i="5"/>
  <c r="T175" i="5"/>
  <c r="T174" i="5"/>
  <c r="R175" i="5"/>
  <c r="R174" i="5" s="1"/>
  <c r="P175" i="5"/>
  <c r="P174" i="5" s="1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1" i="5"/>
  <c r="BH131" i="5"/>
  <c r="BG131" i="5"/>
  <c r="BE131" i="5"/>
  <c r="T131" i="5"/>
  <c r="T130" i="5" s="1"/>
  <c r="T129" i="5" s="1"/>
  <c r="R131" i="5"/>
  <c r="R130" i="5"/>
  <c r="R129" i="5"/>
  <c r="P131" i="5"/>
  <c r="P130" i="5"/>
  <c r="P129" i="5" s="1"/>
  <c r="J124" i="5"/>
  <c r="F124" i="5"/>
  <c r="F122" i="5"/>
  <c r="E120" i="5"/>
  <c r="J93" i="5"/>
  <c r="F93" i="5"/>
  <c r="F91" i="5"/>
  <c r="E89" i="5"/>
  <c r="J26" i="5"/>
  <c r="E26" i="5"/>
  <c r="J125" i="5" s="1"/>
  <c r="J25" i="5"/>
  <c r="J20" i="5"/>
  <c r="E20" i="5"/>
  <c r="F125" i="5" s="1"/>
  <c r="J19" i="5"/>
  <c r="J14" i="5"/>
  <c r="J91" i="5"/>
  <c r="E7" i="5"/>
  <c r="E116" i="5" s="1"/>
  <c r="J39" i="4"/>
  <c r="J38" i="4"/>
  <c r="AY99" i="1" s="1"/>
  <c r="J37" i="4"/>
  <c r="AX99" i="1" s="1"/>
  <c r="BI226" i="4"/>
  <c r="BH226" i="4"/>
  <c r="BG226" i="4"/>
  <c r="BE226" i="4"/>
  <c r="T226" i="4"/>
  <c r="T225" i="4"/>
  <c r="R226" i="4"/>
  <c r="R225" i="4" s="1"/>
  <c r="P226" i="4"/>
  <c r="P225" i="4" s="1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0" i="4"/>
  <c r="BH220" i="4"/>
  <c r="BG220" i="4"/>
  <c r="BE220" i="4"/>
  <c r="T220" i="4"/>
  <c r="R220" i="4"/>
  <c r="P220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198" i="4"/>
  <c r="BH198" i="4"/>
  <c r="BG198" i="4"/>
  <c r="BE198" i="4"/>
  <c r="T198" i="4"/>
  <c r="R198" i="4"/>
  <c r="P198" i="4"/>
  <c r="BI195" i="4"/>
  <c r="BH195" i="4"/>
  <c r="BG195" i="4"/>
  <c r="BE195" i="4"/>
  <c r="T195" i="4"/>
  <c r="R195" i="4"/>
  <c r="P195" i="4"/>
  <c r="BI192" i="4"/>
  <c r="BH192" i="4"/>
  <c r="BG192" i="4"/>
  <c r="BE192" i="4"/>
  <c r="T192" i="4"/>
  <c r="R192" i="4"/>
  <c r="P192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6" i="4"/>
  <c r="BH186" i="4"/>
  <c r="BG186" i="4"/>
  <c r="BE186" i="4"/>
  <c r="T186" i="4"/>
  <c r="T185" i="4" s="1"/>
  <c r="R186" i="4"/>
  <c r="R185" i="4"/>
  <c r="P186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3" i="4"/>
  <c r="BH163" i="4"/>
  <c r="BG163" i="4"/>
  <c r="BE163" i="4"/>
  <c r="T163" i="4"/>
  <c r="R163" i="4"/>
  <c r="P163" i="4"/>
  <c r="BI161" i="4"/>
  <c r="BH161" i="4"/>
  <c r="BG161" i="4"/>
  <c r="BE161" i="4"/>
  <c r="T161" i="4"/>
  <c r="R161" i="4"/>
  <c r="P161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3" i="4"/>
  <c r="BH153" i="4"/>
  <c r="BG153" i="4"/>
  <c r="BE153" i="4"/>
  <c r="T153" i="4"/>
  <c r="R153" i="4"/>
  <c r="P153" i="4"/>
  <c r="BI150" i="4"/>
  <c r="BH150" i="4"/>
  <c r="BG150" i="4"/>
  <c r="BE150" i="4"/>
  <c r="T150" i="4"/>
  <c r="R150" i="4"/>
  <c r="P150" i="4"/>
  <c r="BI147" i="4"/>
  <c r="BH147" i="4"/>
  <c r="BG147" i="4"/>
  <c r="BE147" i="4"/>
  <c r="T147" i="4"/>
  <c r="R147" i="4"/>
  <c r="P147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J126" i="4"/>
  <c r="F126" i="4"/>
  <c r="F124" i="4"/>
  <c r="E122" i="4"/>
  <c r="J93" i="4"/>
  <c r="F93" i="4"/>
  <c r="F91" i="4"/>
  <c r="E89" i="4"/>
  <c r="J26" i="4"/>
  <c r="E26" i="4"/>
  <c r="J127" i="4" s="1"/>
  <c r="J25" i="4"/>
  <c r="J20" i="4"/>
  <c r="E20" i="4"/>
  <c r="F127" i="4" s="1"/>
  <c r="J19" i="4"/>
  <c r="J14" i="4"/>
  <c r="J124" i="4" s="1"/>
  <c r="E7" i="4"/>
  <c r="E118" i="4" s="1"/>
  <c r="J39" i="3"/>
  <c r="J38" i="3"/>
  <c r="AY97" i="1" s="1"/>
  <c r="J37" i="3"/>
  <c r="AX97" i="1" s="1"/>
  <c r="BI184" i="3"/>
  <c r="BH184" i="3"/>
  <c r="BG184" i="3"/>
  <c r="BE184" i="3"/>
  <c r="T184" i="3"/>
  <c r="T183" i="3" s="1"/>
  <c r="R184" i="3"/>
  <c r="R183" i="3"/>
  <c r="P184" i="3"/>
  <c r="P183" i="3" s="1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1" i="3"/>
  <c r="BH131" i="3"/>
  <c r="BG131" i="3"/>
  <c r="BE131" i="3"/>
  <c r="T131" i="3"/>
  <c r="T130" i="3" s="1"/>
  <c r="T129" i="3" s="1"/>
  <c r="R131" i="3"/>
  <c r="R130" i="3"/>
  <c r="R129" i="3" s="1"/>
  <c r="P131" i="3"/>
  <c r="P130" i="3" s="1"/>
  <c r="P129" i="3" s="1"/>
  <c r="J124" i="3"/>
  <c r="F124" i="3"/>
  <c r="F122" i="3"/>
  <c r="E120" i="3"/>
  <c r="J93" i="3"/>
  <c r="F93" i="3"/>
  <c r="F91" i="3"/>
  <c r="E89" i="3"/>
  <c r="J26" i="3"/>
  <c r="E26" i="3"/>
  <c r="J125" i="3" s="1"/>
  <c r="J25" i="3"/>
  <c r="J20" i="3"/>
  <c r="E20" i="3"/>
  <c r="F94" i="3" s="1"/>
  <c r="J19" i="3"/>
  <c r="J14" i="3"/>
  <c r="J122" i="3" s="1"/>
  <c r="E7" i="3"/>
  <c r="E116" i="3" s="1"/>
  <c r="J39" i="2"/>
  <c r="J38" i="2"/>
  <c r="AY96" i="1" s="1"/>
  <c r="J37" i="2"/>
  <c r="AX96" i="1" s="1"/>
  <c r="BI325" i="2"/>
  <c r="BH325" i="2"/>
  <c r="BG325" i="2"/>
  <c r="BE325" i="2"/>
  <c r="T325" i="2"/>
  <c r="T324" i="2"/>
  <c r="R325" i="2"/>
  <c r="R324" i="2" s="1"/>
  <c r="P325" i="2"/>
  <c r="P324" i="2" s="1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19" i="2"/>
  <c r="BH319" i="2"/>
  <c r="BG319" i="2"/>
  <c r="BE319" i="2"/>
  <c r="T319" i="2"/>
  <c r="R319" i="2"/>
  <c r="P319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0" i="2"/>
  <c r="BH280" i="2"/>
  <c r="BG280" i="2"/>
  <c r="BE280" i="2"/>
  <c r="T280" i="2"/>
  <c r="R280" i="2"/>
  <c r="P280" i="2"/>
  <c r="BI277" i="2"/>
  <c r="BH277" i="2"/>
  <c r="BG277" i="2"/>
  <c r="BE277" i="2"/>
  <c r="T277" i="2"/>
  <c r="R277" i="2"/>
  <c r="P277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4" i="2"/>
  <c r="BH264" i="2"/>
  <c r="BG264" i="2"/>
  <c r="BE264" i="2"/>
  <c r="T264" i="2"/>
  <c r="R264" i="2"/>
  <c r="P264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46" i="2"/>
  <c r="BH246" i="2"/>
  <c r="BG246" i="2"/>
  <c r="BE246" i="2"/>
  <c r="T246" i="2"/>
  <c r="R246" i="2"/>
  <c r="P246" i="2"/>
  <c r="BI244" i="2"/>
  <c r="BH244" i="2"/>
  <c r="BG244" i="2"/>
  <c r="BE244" i="2"/>
  <c r="T244" i="2"/>
  <c r="R244" i="2"/>
  <c r="P244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7" i="2"/>
  <c r="BH237" i="2"/>
  <c r="BG237" i="2"/>
  <c r="BE237" i="2"/>
  <c r="T237" i="2"/>
  <c r="R237" i="2"/>
  <c r="P237" i="2"/>
  <c r="BI233" i="2"/>
  <c r="BH233" i="2"/>
  <c r="BG233" i="2"/>
  <c r="BE233" i="2"/>
  <c r="T233" i="2"/>
  <c r="R233" i="2"/>
  <c r="P233" i="2"/>
  <c r="BI230" i="2"/>
  <c r="BH230" i="2"/>
  <c r="BG230" i="2"/>
  <c r="BE230" i="2"/>
  <c r="T230" i="2"/>
  <c r="R230" i="2"/>
  <c r="P230" i="2"/>
  <c r="BI227" i="2"/>
  <c r="BH227" i="2"/>
  <c r="BG227" i="2"/>
  <c r="BE227" i="2"/>
  <c r="T227" i="2"/>
  <c r="R227" i="2"/>
  <c r="P227" i="2"/>
  <c r="BI224" i="2"/>
  <c r="BH224" i="2"/>
  <c r="BG224" i="2"/>
  <c r="BE224" i="2"/>
  <c r="T224" i="2"/>
  <c r="R224" i="2"/>
  <c r="P224" i="2"/>
  <c r="BI221" i="2"/>
  <c r="BH221" i="2"/>
  <c r="BG221" i="2"/>
  <c r="BE221" i="2"/>
  <c r="T221" i="2"/>
  <c r="R221" i="2"/>
  <c r="P221" i="2"/>
  <c r="BI218" i="2"/>
  <c r="BH218" i="2"/>
  <c r="BG218" i="2"/>
  <c r="BE218" i="2"/>
  <c r="T218" i="2"/>
  <c r="R218" i="2"/>
  <c r="P218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09" i="2"/>
  <c r="BH209" i="2"/>
  <c r="BG209" i="2"/>
  <c r="BE209" i="2"/>
  <c r="T209" i="2"/>
  <c r="T208" i="2"/>
  <c r="R209" i="2"/>
  <c r="R208" i="2" s="1"/>
  <c r="P209" i="2"/>
  <c r="P208" i="2" s="1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0" i="2"/>
  <c r="BH180" i="2"/>
  <c r="BG180" i="2"/>
  <c r="BE180" i="2"/>
  <c r="T180" i="2"/>
  <c r="R180" i="2"/>
  <c r="P180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5" i="2"/>
  <c r="BH155" i="2"/>
  <c r="BG155" i="2"/>
  <c r="BE155" i="2"/>
  <c r="T155" i="2"/>
  <c r="R155" i="2"/>
  <c r="P155" i="2"/>
  <c r="BI151" i="2"/>
  <c r="BH151" i="2"/>
  <c r="BG151" i="2"/>
  <c r="BE151" i="2"/>
  <c r="T151" i="2"/>
  <c r="R151" i="2"/>
  <c r="P151" i="2"/>
  <c r="BI148" i="2"/>
  <c r="BH148" i="2"/>
  <c r="BG148" i="2"/>
  <c r="BE148" i="2"/>
  <c r="T148" i="2"/>
  <c r="R148" i="2"/>
  <c r="P148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0" i="2"/>
  <c r="BH140" i="2"/>
  <c r="BG140" i="2"/>
  <c r="BE140" i="2"/>
  <c r="T140" i="2"/>
  <c r="R140" i="2"/>
  <c r="P140" i="2"/>
  <c r="J133" i="2"/>
  <c r="F133" i="2"/>
  <c r="F131" i="2"/>
  <c r="E129" i="2"/>
  <c r="J93" i="2"/>
  <c r="F93" i="2"/>
  <c r="F91" i="2"/>
  <c r="E89" i="2"/>
  <c r="J26" i="2"/>
  <c r="E26" i="2"/>
  <c r="J134" i="2" s="1"/>
  <c r="J25" i="2"/>
  <c r="J20" i="2"/>
  <c r="E20" i="2"/>
  <c r="F134" i="2" s="1"/>
  <c r="J19" i="2"/>
  <c r="J14" i="2"/>
  <c r="J91" i="2" s="1"/>
  <c r="E7" i="2"/>
  <c r="E85" i="2" s="1"/>
  <c r="L90" i="1"/>
  <c r="AM90" i="1"/>
  <c r="AM89" i="1"/>
  <c r="L89" i="1"/>
  <c r="AM87" i="1"/>
  <c r="L87" i="1"/>
  <c r="L85" i="1"/>
  <c r="L84" i="1"/>
  <c r="BK322" i="2"/>
  <c r="BK288" i="2"/>
  <c r="J271" i="2"/>
  <c r="J264" i="2"/>
  <c r="J256" i="2"/>
  <c r="BK224" i="2"/>
  <c r="BK204" i="2"/>
  <c r="BK193" i="2"/>
  <c r="J167" i="2"/>
  <c r="J151" i="2"/>
  <c r="BK140" i="2"/>
  <c r="AS95" i="1"/>
  <c r="J230" i="2"/>
  <c r="J213" i="2"/>
  <c r="J203" i="2"/>
  <c r="BK192" i="2"/>
  <c r="BK177" i="2"/>
  <c r="J140" i="2"/>
  <c r="BK319" i="2"/>
  <c r="J288" i="2"/>
  <c r="BK264" i="2"/>
  <c r="BK233" i="2"/>
  <c r="BK213" i="2"/>
  <c r="J202" i="2"/>
  <c r="J176" i="2"/>
  <c r="BK151" i="2"/>
  <c r="J289" i="2"/>
  <c r="J258" i="2"/>
  <c r="BK246" i="2"/>
  <c r="J224" i="2"/>
  <c r="J192" i="2"/>
  <c r="J168" i="2"/>
  <c r="J146" i="2"/>
  <c r="BK144" i="2"/>
  <c r="BK179" i="3"/>
  <c r="J172" i="3"/>
  <c r="J160" i="3"/>
  <c r="J153" i="3"/>
  <c r="BK142" i="3"/>
  <c r="J178" i="3"/>
  <c r="J168" i="3"/>
  <c r="J161" i="3"/>
  <c r="BK152" i="3"/>
  <c r="J145" i="3"/>
  <c r="BK140" i="3"/>
  <c r="J179" i="3"/>
  <c r="J170" i="3"/>
  <c r="J162" i="3"/>
  <c r="BK154" i="3"/>
  <c r="J140" i="3"/>
  <c r="BK131" i="3"/>
  <c r="J181" i="3"/>
  <c r="J171" i="3"/>
  <c r="BK164" i="3"/>
  <c r="BK155" i="3"/>
  <c r="J150" i="3"/>
  <c r="BK136" i="3"/>
  <c r="J226" i="4"/>
  <c r="J206" i="4"/>
  <c r="BK183" i="4"/>
  <c r="BK170" i="4"/>
  <c r="J216" i="4"/>
  <c r="BK203" i="4"/>
  <c r="BK189" i="4"/>
  <c r="J181" i="4"/>
  <c r="J173" i="4"/>
  <c r="J156" i="4"/>
  <c r="BK226" i="4"/>
  <c r="BK220" i="4"/>
  <c r="J190" i="4"/>
  <c r="J180" i="4"/>
  <c r="BK166" i="4"/>
  <c r="BK150" i="4"/>
  <c r="J203" i="4"/>
  <c r="BK181" i="4"/>
  <c r="J166" i="4"/>
  <c r="BK156" i="4"/>
  <c r="J139" i="4"/>
  <c r="BK170" i="5"/>
  <c r="J164" i="5"/>
  <c r="J159" i="5"/>
  <c r="BK153" i="5"/>
  <c r="J148" i="5"/>
  <c r="BK139" i="5"/>
  <c r="BK134" i="5"/>
  <c r="BK169" i="5"/>
  <c r="J161" i="5"/>
  <c r="BK151" i="5"/>
  <c r="J145" i="5"/>
  <c r="BK135" i="5"/>
  <c r="BK158" i="5"/>
  <c r="J153" i="5"/>
  <c r="BK147" i="5"/>
  <c r="J143" i="5"/>
  <c r="BK173" i="5"/>
  <c r="BK164" i="5"/>
  <c r="J160" i="5"/>
  <c r="BK146" i="5"/>
  <c r="BK131" i="5"/>
  <c r="J155" i="6"/>
  <c r="J132" i="6"/>
  <c r="BK141" i="6"/>
  <c r="J150" i="7"/>
  <c r="BK133" i="7"/>
  <c r="BK145" i="7"/>
  <c r="J321" i="2"/>
  <c r="BK291" i="2"/>
  <c r="BK283" i="2"/>
  <c r="BK270" i="2"/>
  <c r="J260" i="2"/>
  <c r="J246" i="2"/>
  <c r="J221" i="2"/>
  <c r="BK209" i="2"/>
  <c r="J195" i="2"/>
  <c r="BK168" i="2"/>
  <c r="J155" i="2"/>
  <c r="BK146" i="2"/>
  <c r="J323" i="2"/>
  <c r="BK292" i="2"/>
  <c r="J287" i="2"/>
  <c r="J270" i="2"/>
  <c r="BK267" i="2"/>
  <c r="J255" i="2"/>
  <c r="BK221" i="2"/>
  <c r="J209" i="2"/>
  <c r="BK201" i="2"/>
  <c r="J194" i="2"/>
  <c r="J178" i="2"/>
  <c r="BK148" i="2"/>
  <c r="BK321" i="2"/>
  <c r="J291" i="2"/>
  <c r="J266" i="2"/>
  <c r="BK240" i="2"/>
  <c r="BK227" i="2"/>
  <c r="J215" i="2"/>
  <c r="BK207" i="2"/>
  <c r="J193" i="2"/>
  <c r="BK145" i="2"/>
  <c r="BK311" i="2"/>
  <c r="J277" i="2"/>
  <c r="BK255" i="2"/>
  <c r="J227" i="2"/>
  <c r="J196" i="2"/>
  <c r="BK186" i="2"/>
  <c r="BK167" i="2"/>
  <c r="J148" i="2"/>
  <c r="AS101" i="1"/>
  <c r="BK178" i="3"/>
  <c r="BK170" i="3"/>
  <c r="J156" i="3"/>
  <c r="BK150" i="3"/>
  <c r="J146" i="3"/>
  <c r="J133" i="3"/>
  <c r="J173" i="3"/>
  <c r="J165" i="3"/>
  <c r="BK159" i="3"/>
  <c r="J149" i="3"/>
  <c r="J143" i="3"/>
  <c r="J134" i="3"/>
  <c r="BK172" i="3"/>
  <c r="J167" i="3"/>
  <c r="BK161" i="3"/>
  <c r="J158" i="3"/>
  <c r="BK145" i="3"/>
  <c r="BK184" i="3"/>
  <c r="BK174" i="3"/>
  <c r="BK167" i="3"/>
  <c r="BK157" i="3"/>
  <c r="J152" i="3"/>
  <c r="BK143" i="3"/>
  <c r="J135" i="3"/>
  <c r="BK223" i="4"/>
  <c r="BK190" i="4"/>
  <c r="J178" i="4"/>
  <c r="J163" i="4"/>
  <c r="BK202" i="4"/>
  <c r="BK184" i="4"/>
  <c r="BK178" i="4"/>
  <c r="J140" i="4"/>
  <c r="J224" i="4"/>
  <c r="BK216" i="4"/>
  <c r="J195" i="4"/>
  <c r="BK179" i="4"/>
  <c r="J167" i="4"/>
  <c r="BK153" i="4"/>
  <c r="BK139" i="4"/>
  <c r="J202" i="4"/>
  <c r="J170" i="4"/>
  <c r="BK157" i="4"/>
  <c r="J133" i="4"/>
  <c r="BK166" i="5"/>
  <c r="BK161" i="5"/>
  <c r="BK155" i="5"/>
  <c r="BK152" i="5"/>
  <c r="BK142" i="5"/>
  <c r="J175" i="5"/>
  <c r="J168" i="5"/>
  <c r="BK159" i="5"/>
  <c r="J150" i="5"/>
  <c r="J134" i="5"/>
  <c r="J157" i="5"/>
  <c r="J151" i="5"/>
  <c r="J146" i="5"/>
  <c r="J139" i="5"/>
  <c r="BK175" i="5"/>
  <c r="J169" i="5"/>
  <c r="BK163" i="5"/>
  <c r="BK157" i="5"/>
  <c r="J144" i="5"/>
  <c r="J140" i="5"/>
  <c r="BK132" i="6"/>
  <c r="BK152" i="6"/>
  <c r="BK144" i="6"/>
  <c r="BK136" i="6"/>
  <c r="BK149" i="6"/>
  <c r="J129" i="6"/>
  <c r="J145" i="7"/>
  <c r="BK144" i="7"/>
  <c r="J133" i="7"/>
  <c r="BK150" i="7"/>
  <c r="BK148" i="7"/>
  <c r="BK140" i="7"/>
  <c r="J135" i="7"/>
  <c r="J134" i="7"/>
  <c r="BK132" i="7"/>
  <c r="J128" i="7"/>
  <c r="J155" i="7"/>
  <c r="J144" i="7"/>
  <c r="J140" i="7"/>
  <c r="BK134" i="7"/>
  <c r="BK310" i="2"/>
  <c r="J284" i="2"/>
  <c r="J280" i="2"/>
  <c r="BK268" i="2"/>
  <c r="BK259" i="2"/>
  <c r="J240" i="2"/>
  <c r="BK212" i="2"/>
  <c r="BK197" i="2"/>
  <c r="BK176" i="2"/>
  <c r="J144" i="2"/>
  <c r="BK325" i="2"/>
  <c r="J310" i="2"/>
  <c r="BK289" i="2"/>
  <c r="J283" i="2"/>
  <c r="J268" i="2"/>
  <c r="BK260" i="2"/>
  <c r="J233" i="2"/>
  <c r="J216" i="2"/>
  <c r="J204" i="2"/>
  <c r="BK196" i="2"/>
  <c r="J187" i="2"/>
  <c r="BK158" i="2"/>
  <c r="AS103" i="1"/>
  <c r="J311" i="2"/>
  <c r="BK271" i="2"/>
  <c r="BK258" i="2"/>
  <c r="J237" i="2"/>
  <c r="BK218" i="2"/>
  <c r="BK203" i="2"/>
  <c r="BK187" i="2"/>
  <c r="BK161" i="2"/>
  <c r="J325" i="2"/>
  <c r="BK284" i="2"/>
  <c r="J259" i="2"/>
  <c r="BK237" i="2"/>
  <c r="BK206" i="2"/>
  <c r="BK194" i="2"/>
  <c r="J177" i="2"/>
  <c r="BK155" i="2"/>
  <c r="J184" i="3"/>
  <c r="BK177" i="3"/>
  <c r="BK163" i="3"/>
  <c r="J154" i="3"/>
  <c r="BK147" i="3"/>
  <c r="BK134" i="3"/>
  <c r="J177" i="3"/>
  <c r="J164" i="3"/>
  <c r="J157" i="3"/>
  <c r="BK144" i="3"/>
  <c r="J139" i="3"/>
  <c r="J174" i="3"/>
  <c r="BK165" i="3"/>
  <c r="BK160" i="3"/>
  <c r="J151" i="3"/>
  <c r="BK141" i="3"/>
  <c r="BK135" i="3"/>
  <c r="J175" i="3"/>
  <c r="BK166" i="3"/>
  <c r="BK156" i="3"/>
  <c r="BK151" i="3"/>
  <c r="BK146" i="3"/>
  <c r="BK139" i="3"/>
  <c r="BK133" i="3"/>
  <c r="BK222" i="4"/>
  <c r="J189" i="4"/>
  <c r="J169" i="4"/>
  <c r="BK134" i="4"/>
  <c r="J215" i="4"/>
  <c r="BK198" i="4"/>
  <c r="J183" i="4"/>
  <c r="BK174" i="4"/>
  <c r="BK169" i="4"/>
  <c r="J134" i="4"/>
  <c r="J223" i="4"/>
  <c r="J205" i="4"/>
  <c r="J186" i="4"/>
  <c r="BK173" i="4"/>
  <c r="BK163" i="4"/>
  <c r="BK147" i="4"/>
  <c r="BK215" i="4"/>
  <c r="BK195" i="4"/>
  <c r="J174" i="4"/>
  <c r="J161" i="4"/>
  <c r="J150" i="4"/>
  <c r="BK145" i="5"/>
  <c r="J136" i="5"/>
  <c r="BK172" i="5"/>
  <c r="J162" i="5"/>
  <c r="J152" i="5"/>
  <c r="J149" i="5"/>
  <c r="J142" i="5"/>
  <c r="BK168" i="5"/>
  <c r="J155" i="5"/>
  <c r="BK149" i="5"/>
  <c r="BK140" i="5"/>
  <c r="J131" i="5"/>
  <c r="J170" i="5"/>
  <c r="BK165" i="5"/>
  <c r="BK156" i="5"/>
  <c r="J141" i="5"/>
  <c r="J137" i="6"/>
  <c r="BK155" i="6"/>
  <c r="J151" i="6"/>
  <c r="J141" i="6"/>
  <c r="J152" i="6"/>
  <c r="J153" i="6"/>
  <c r="J148" i="7"/>
  <c r="J132" i="7"/>
  <c r="BK323" i="2"/>
  <c r="BK287" i="2"/>
  <c r="BK277" i="2"/>
  <c r="BK266" i="2"/>
  <c r="J241" i="2"/>
  <c r="J218" i="2"/>
  <c r="BK202" i="2"/>
  <c r="BK178" i="2"/>
  <c r="J158" i="2"/>
  <c r="AS98" i="1"/>
  <c r="BK244" i="2"/>
  <c r="BK215" i="2"/>
  <c r="J206" i="2"/>
  <c r="J197" i="2"/>
  <c r="J180" i="2"/>
  <c r="J161" i="2"/>
  <c r="J322" i="2"/>
  <c r="J292" i="2"/>
  <c r="J267" i="2"/>
  <c r="BK241" i="2"/>
  <c r="BK230" i="2"/>
  <c r="BK216" i="2"/>
  <c r="J212" i="2"/>
  <c r="J201" i="2"/>
  <c r="J186" i="2"/>
  <c r="BK160" i="2"/>
  <c r="J319" i="2"/>
  <c r="BK280" i="2"/>
  <c r="BK256" i="2"/>
  <c r="J244" i="2"/>
  <c r="J207" i="2"/>
  <c r="BK195" i="2"/>
  <c r="BK180" i="2"/>
  <c r="J160" i="2"/>
  <c r="J145" i="2"/>
  <c r="BK182" i="3"/>
  <c r="BK175" i="3"/>
  <c r="BK168" i="3"/>
  <c r="BK158" i="3"/>
  <c r="BK148" i="3"/>
  <c r="J144" i="3"/>
  <c r="J131" i="3"/>
  <c r="BK169" i="3"/>
  <c r="J163" i="3"/>
  <c r="J155" i="3"/>
  <c r="J148" i="3"/>
  <c r="J141" i="3"/>
  <c r="BK181" i="3"/>
  <c r="BK171" i="3"/>
  <c r="J166" i="3"/>
  <c r="J159" i="3"/>
  <c r="J147" i="3"/>
  <c r="J136" i="3"/>
  <c r="J182" i="3"/>
  <c r="BK173" i="3"/>
  <c r="J169" i="3"/>
  <c r="BK162" i="3"/>
  <c r="BK153" i="3"/>
  <c r="BK149" i="3"/>
  <c r="J142" i="3"/>
  <c r="BK224" i="4"/>
  <c r="BK192" i="4"/>
  <c r="BK180" i="4"/>
  <c r="J168" i="4"/>
  <c r="J220" i="4"/>
  <c r="BK205" i="4"/>
  <c r="BK186" i="4"/>
  <c r="J179" i="4"/>
  <c r="J157" i="4"/>
  <c r="BK133" i="4"/>
  <c r="J222" i="4"/>
  <c r="J198" i="4"/>
  <c r="J184" i="4"/>
  <c r="BK168" i="4"/>
  <c r="BK161" i="4"/>
  <c r="BK140" i="4"/>
  <c r="BK206" i="4"/>
  <c r="J192" i="4"/>
  <c r="BK167" i="4"/>
  <c r="J153" i="4"/>
  <c r="J147" i="4"/>
  <c r="J173" i="5"/>
  <c r="J165" i="5"/>
  <c r="BK160" i="5"/>
  <c r="J154" i="5"/>
  <c r="J147" i="5"/>
  <c r="BK141" i="5"/>
  <c r="J135" i="5"/>
  <c r="J163" i="5"/>
  <c r="J158" i="5"/>
  <c r="BK148" i="5"/>
  <c r="BK143" i="5"/>
  <c r="J133" i="5"/>
  <c r="J156" i="5"/>
  <c r="BK150" i="5"/>
  <c r="BK144" i="5"/>
  <c r="BK133" i="5"/>
  <c r="J172" i="5"/>
  <c r="J166" i="5"/>
  <c r="BK162" i="5"/>
  <c r="BK154" i="5"/>
  <c r="BK136" i="5"/>
  <c r="BK129" i="6"/>
  <c r="BK153" i="6"/>
  <c r="J149" i="6"/>
  <c r="BK137" i="6"/>
  <c r="J144" i="6"/>
  <c r="BK151" i="6"/>
  <c r="J136" i="6"/>
  <c r="BK155" i="7"/>
  <c r="BK135" i="7"/>
  <c r="BK128" i="7"/>
  <c r="T139" i="2" l="1"/>
  <c r="R147" i="2"/>
  <c r="P154" i="2"/>
  <c r="R159" i="2"/>
  <c r="R179" i="2"/>
  <c r="BK211" i="2"/>
  <c r="J211" i="2"/>
  <c r="J107" i="2"/>
  <c r="T217" i="2"/>
  <c r="R245" i="2"/>
  <c r="P257" i="2"/>
  <c r="R265" i="2"/>
  <c r="R269" i="2"/>
  <c r="BK290" i="2"/>
  <c r="J290" i="2"/>
  <c r="J113" i="2"/>
  <c r="T320" i="2"/>
  <c r="T132" i="3"/>
  <c r="BK138" i="3"/>
  <c r="J138" i="3"/>
  <c r="J103" i="3" s="1"/>
  <c r="P176" i="3"/>
  <c r="P180" i="3"/>
  <c r="P132" i="4"/>
  <c r="R162" i="4"/>
  <c r="R188" i="4"/>
  <c r="T191" i="4"/>
  <c r="BK204" i="4"/>
  <c r="J204" i="4" s="1"/>
  <c r="J106" i="4" s="1"/>
  <c r="BK221" i="4"/>
  <c r="J221" i="4" s="1"/>
  <c r="J107" i="4" s="1"/>
  <c r="BK132" i="5"/>
  <c r="J132" i="5"/>
  <c r="J101" i="5"/>
  <c r="P138" i="5"/>
  <c r="BK167" i="5"/>
  <c r="J167" i="5"/>
  <c r="J104" i="5" s="1"/>
  <c r="P171" i="5"/>
  <c r="T128" i="6"/>
  <c r="R140" i="6"/>
  <c r="T150" i="6"/>
  <c r="BK127" i="7"/>
  <c r="BK139" i="7"/>
  <c r="J139" i="7" s="1"/>
  <c r="J101" i="7" s="1"/>
  <c r="R139" i="2"/>
  <c r="P147" i="2"/>
  <c r="BK154" i="2"/>
  <c r="J154" i="2" s="1"/>
  <c r="J102" i="2" s="1"/>
  <c r="BK159" i="2"/>
  <c r="J159" i="2"/>
  <c r="J103" i="2" s="1"/>
  <c r="BK179" i="2"/>
  <c r="J179" i="2" s="1"/>
  <c r="J104" i="2" s="1"/>
  <c r="R211" i="2"/>
  <c r="BK217" i="2"/>
  <c r="J217" i="2"/>
  <c r="J108" i="2" s="1"/>
  <c r="BK245" i="2"/>
  <c r="J245" i="2"/>
  <c r="J109" i="2"/>
  <c r="BK257" i="2"/>
  <c r="J257" i="2" s="1"/>
  <c r="J110" i="2" s="1"/>
  <c r="BK265" i="2"/>
  <c r="J265" i="2"/>
  <c r="J111" i="2" s="1"/>
  <c r="P265" i="2"/>
  <c r="P269" i="2"/>
  <c r="R290" i="2"/>
  <c r="R320" i="2"/>
  <c r="BK132" i="3"/>
  <c r="J132" i="3" s="1"/>
  <c r="J101" i="3" s="1"/>
  <c r="T138" i="3"/>
  <c r="T176" i="3"/>
  <c r="R180" i="3"/>
  <c r="T132" i="4"/>
  <c r="T162" i="4"/>
  <c r="T188" i="4"/>
  <c r="P191" i="4"/>
  <c r="T204" i="4"/>
  <c r="P221" i="4"/>
  <c r="T132" i="5"/>
  <c r="R138" i="5"/>
  <c r="P167" i="5"/>
  <c r="R171" i="5"/>
  <c r="P128" i="6"/>
  <c r="BK140" i="6"/>
  <c r="J140" i="6"/>
  <c r="J101" i="6" s="1"/>
  <c r="R150" i="6"/>
  <c r="R127" i="6" s="1"/>
  <c r="R126" i="6" s="1"/>
  <c r="P127" i="7"/>
  <c r="T139" i="7"/>
  <c r="BK139" i="2"/>
  <c r="J139" i="2" s="1"/>
  <c r="J100" i="2" s="1"/>
  <c r="T147" i="2"/>
  <c r="T154" i="2"/>
  <c r="T159" i="2"/>
  <c r="P179" i="2"/>
  <c r="T211" i="2"/>
  <c r="P217" i="2"/>
  <c r="P245" i="2"/>
  <c r="T257" i="2"/>
  <c r="BK269" i="2"/>
  <c r="J269" i="2" s="1"/>
  <c r="J112" i="2" s="1"/>
  <c r="T290" i="2"/>
  <c r="P320" i="2"/>
  <c r="R132" i="3"/>
  <c r="R138" i="3"/>
  <c r="BK176" i="3"/>
  <c r="J176" i="3"/>
  <c r="J104" i="3" s="1"/>
  <c r="BK180" i="3"/>
  <c r="J180" i="3" s="1"/>
  <c r="J105" i="3" s="1"/>
  <c r="R132" i="4"/>
  <c r="R131" i="4" s="1"/>
  <c r="P162" i="4"/>
  <c r="BK188" i="4"/>
  <c r="J188" i="4" s="1"/>
  <c r="J104" i="4" s="1"/>
  <c r="BK191" i="4"/>
  <c r="J191" i="4"/>
  <c r="J105" i="4" s="1"/>
  <c r="P204" i="4"/>
  <c r="P187" i="4" s="1"/>
  <c r="T221" i="4"/>
  <c r="P132" i="5"/>
  <c r="BK138" i="5"/>
  <c r="J138" i="5" s="1"/>
  <c r="J103" i="5" s="1"/>
  <c r="R167" i="5"/>
  <c r="T171" i="5"/>
  <c r="R128" i="6"/>
  <c r="P140" i="6"/>
  <c r="P150" i="6"/>
  <c r="R127" i="7"/>
  <c r="P139" i="7"/>
  <c r="P139" i="2"/>
  <c r="BK147" i="2"/>
  <c r="J147" i="2"/>
  <c r="J101" i="2" s="1"/>
  <c r="R154" i="2"/>
  <c r="P159" i="2"/>
  <c r="T179" i="2"/>
  <c r="P211" i="2"/>
  <c r="R217" i="2"/>
  <c r="T245" i="2"/>
  <c r="R257" i="2"/>
  <c r="T265" i="2"/>
  <c r="T269" i="2"/>
  <c r="P290" i="2"/>
  <c r="BK320" i="2"/>
  <c r="J320" i="2" s="1"/>
  <c r="J114" i="2" s="1"/>
  <c r="P132" i="3"/>
  <c r="P138" i="3"/>
  <c r="R176" i="3"/>
  <c r="T180" i="3"/>
  <c r="BK132" i="4"/>
  <c r="J132" i="4" s="1"/>
  <c r="J100" i="4" s="1"/>
  <c r="BK162" i="4"/>
  <c r="J162" i="4" s="1"/>
  <c r="J101" i="4" s="1"/>
  <c r="P188" i="4"/>
  <c r="R191" i="4"/>
  <c r="R204" i="4"/>
  <c r="R221" i="4"/>
  <c r="R132" i="5"/>
  <c r="T138" i="5"/>
  <c r="T137" i="5" s="1"/>
  <c r="T167" i="5"/>
  <c r="BK171" i="5"/>
  <c r="J171" i="5" s="1"/>
  <c r="J105" i="5" s="1"/>
  <c r="BK128" i="6"/>
  <c r="J128" i="6" s="1"/>
  <c r="J100" i="6" s="1"/>
  <c r="T140" i="6"/>
  <c r="BK150" i="6"/>
  <c r="J150" i="6"/>
  <c r="J103" i="6" s="1"/>
  <c r="T127" i="7"/>
  <c r="T126" i="7" s="1"/>
  <c r="T125" i="7" s="1"/>
  <c r="R139" i="7"/>
  <c r="BK174" i="5"/>
  <c r="J174" i="5" s="1"/>
  <c r="J106" i="5" s="1"/>
  <c r="BK149" i="7"/>
  <c r="J149" i="7"/>
  <c r="J102" i="7"/>
  <c r="BK225" i="4"/>
  <c r="J225" i="4" s="1"/>
  <c r="J108" i="4" s="1"/>
  <c r="BK208" i="2"/>
  <c r="J208" i="2"/>
  <c r="J105" i="2" s="1"/>
  <c r="BK130" i="3"/>
  <c r="J130" i="3"/>
  <c r="J100" i="3" s="1"/>
  <c r="BK183" i="3"/>
  <c r="J183" i="3"/>
  <c r="J106" i="3" s="1"/>
  <c r="BK130" i="5"/>
  <c r="J130" i="5" s="1"/>
  <c r="J100" i="5" s="1"/>
  <c r="BK148" i="6"/>
  <c r="J148" i="6" s="1"/>
  <c r="J102" i="6" s="1"/>
  <c r="BK324" i="2"/>
  <c r="J324" i="2" s="1"/>
  <c r="J115" i="2" s="1"/>
  <c r="BK185" i="4"/>
  <c r="J185" i="4" s="1"/>
  <c r="J102" i="4" s="1"/>
  <c r="BK154" i="6"/>
  <c r="J154" i="6"/>
  <c r="J104" i="6" s="1"/>
  <c r="BK154" i="7"/>
  <c r="J154" i="7"/>
  <c r="J103" i="7" s="1"/>
  <c r="J119" i="7"/>
  <c r="J122" i="7"/>
  <c r="BF135" i="7"/>
  <c r="BF140" i="7"/>
  <c r="BF148" i="7"/>
  <c r="BF133" i="7"/>
  <c r="BF134" i="7"/>
  <c r="BF150" i="7"/>
  <c r="BF132" i="7"/>
  <c r="BF155" i="7"/>
  <c r="E85" i="7"/>
  <c r="F94" i="7"/>
  <c r="BF128" i="7"/>
  <c r="BF144" i="7"/>
  <c r="BF145" i="7"/>
  <c r="E85" i="6"/>
  <c r="F94" i="6"/>
  <c r="BF152" i="6"/>
  <c r="J91" i="6"/>
  <c r="BF136" i="6"/>
  <c r="BF141" i="6"/>
  <c r="BF149" i="6"/>
  <c r="BF151" i="6"/>
  <c r="BF155" i="6"/>
  <c r="J123" i="6"/>
  <c r="BF137" i="6"/>
  <c r="BF129" i="6"/>
  <c r="BF132" i="6"/>
  <c r="BF144" i="6"/>
  <c r="BF153" i="6"/>
  <c r="J122" i="5"/>
  <c r="BF136" i="5"/>
  <c r="BF140" i="5"/>
  <c r="BF147" i="5"/>
  <c r="BF152" i="5"/>
  <c r="BF159" i="5"/>
  <c r="BF160" i="5"/>
  <c r="BF163" i="5"/>
  <c r="BF165" i="5"/>
  <c r="BF170" i="5"/>
  <c r="F94" i="5"/>
  <c r="BF131" i="5"/>
  <c r="BF142" i="5"/>
  <c r="BF145" i="5"/>
  <c r="BF146" i="5"/>
  <c r="BF150" i="5"/>
  <c r="BF154" i="5"/>
  <c r="BF156" i="5"/>
  <c r="BF158" i="5"/>
  <c r="BF172" i="5"/>
  <c r="BF175" i="5"/>
  <c r="E85" i="5"/>
  <c r="BF134" i="5"/>
  <c r="BF139" i="5"/>
  <c r="BF141" i="5"/>
  <c r="BF144" i="5"/>
  <c r="BF149" i="5"/>
  <c r="BF151" i="5"/>
  <c r="BF155" i="5"/>
  <c r="BF161" i="5"/>
  <c r="BF162" i="5"/>
  <c r="BF166" i="5"/>
  <c r="BF168" i="5"/>
  <c r="BF169" i="5"/>
  <c r="J94" i="5"/>
  <c r="BF133" i="5"/>
  <c r="BF135" i="5"/>
  <c r="BF143" i="5"/>
  <c r="BF148" i="5"/>
  <c r="BF153" i="5"/>
  <c r="BF157" i="5"/>
  <c r="BF164" i="5"/>
  <c r="BF173" i="5"/>
  <c r="BK137" i="3"/>
  <c r="F94" i="4"/>
  <c r="BF134" i="4"/>
  <c r="BF161" i="4"/>
  <c r="BF166" i="4"/>
  <c r="BF169" i="4"/>
  <c r="BF173" i="4"/>
  <c r="BF181" i="4"/>
  <c r="BF190" i="4"/>
  <c r="BF192" i="4"/>
  <c r="BF202" i="4"/>
  <c r="BF223" i="4"/>
  <c r="J94" i="4"/>
  <c r="BF139" i="4"/>
  <c r="BF147" i="4"/>
  <c r="BF150" i="4"/>
  <c r="BF153" i="4"/>
  <c r="BF183" i="4"/>
  <c r="BF189" i="4"/>
  <c r="BF198" i="4"/>
  <c r="BF216" i="4"/>
  <c r="BF224" i="4"/>
  <c r="BF226" i="4"/>
  <c r="E85" i="4"/>
  <c r="J91" i="4"/>
  <c r="BF133" i="4"/>
  <c r="BF156" i="4"/>
  <c r="BF157" i="4"/>
  <c r="BF170" i="4"/>
  <c r="BF178" i="4"/>
  <c r="BF184" i="4"/>
  <c r="BF195" i="4"/>
  <c r="BF203" i="4"/>
  <c r="BF206" i="4"/>
  <c r="BF215" i="4"/>
  <c r="BF140" i="4"/>
  <c r="BF163" i="4"/>
  <c r="BF167" i="4"/>
  <c r="BF168" i="4"/>
  <c r="BF174" i="4"/>
  <c r="BF179" i="4"/>
  <c r="BF180" i="4"/>
  <c r="BF186" i="4"/>
  <c r="BF205" i="4"/>
  <c r="BF220" i="4"/>
  <c r="BF222" i="4"/>
  <c r="J91" i="3"/>
  <c r="J94" i="3"/>
  <c r="BF131" i="3"/>
  <c r="BF139" i="3"/>
  <c r="BF141" i="3"/>
  <c r="BF162" i="3"/>
  <c r="BF168" i="3"/>
  <c r="BF182" i="3"/>
  <c r="BF134" i="3"/>
  <c r="BF135" i="3"/>
  <c r="BF136" i="3"/>
  <c r="BF149" i="3"/>
  <c r="BF150" i="3"/>
  <c r="BF153" i="3"/>
  <c r="BF161" i="3"/>
  <c r="BF165" i="3"/>
  <c r="BF166" i="3"/>
  <c r="BF169" i="3"/>
  <c r="BF177" i="3"/>
  <c r="BF179" i="3"/>
  <c r="F125" i="3"/>
  <c r="BF140" i="3"/>
  <c r="BF142" i="3"/>
  <c r="BF144" i="3"/>
  <c r="BF146" i="3"/>
  <c r="BF147" i="3"/>
  <c r="BF148" i="3"/>
  <c r="BF151" i="3"/>
  <c r="BF152" i="3"/>
  <c r="BF154" i="3"/>
  <c r="BF156" i="3"/>
  <c r="BF157" i="3"/>
  <c r="BF158" i="3"/>
  <c r="BF160" i="3"/>
  <c r="BF163" i="3"/>
  <c r="BF164" i="3"/>
  <c r="BF167" i="3"/>
  <c r="BF171" i="3"/>
  <c r="BF173" i="3"/>
  <c r="BF175" i="3"/>
  <c r="BF178" i="3"/>
  <c r="E85" i="3"/>
  <c r="BF133" i="3"/>
  <c r="BF143" i="3"/>
  <c r="BF145" i="3"/>
  <c r="BF155" i="3"/>
  <c r="BF159" i="3"/>
  <c r="BF170" i="3"/>
  <c r="BF172" i="3"/>
  <c r="BF174" i="3"/>
  <c r="BF181" i="3"/>
  <c r="BF184" i="3"/>
  <c r="J94" i="2"/>
  <c r="J131" i="2"/>
  <c r="BF144" i="2"/>
  <c r="BF145" i="2"/>
  <c r="BF146" i="2"/>
  <c r="BF148" i="2"/>
  <c r="BF161" i="2"/>
  <c r="BF167" i="2"/>
  <c r="BF176" i="2"/>
  <c r="BF177" i="2"/>
  <c r="BF187" i="2"/>
  <c r="BF195" i="2"/>
  <c r="BF202" i="2"/>
  <c r="BF203" i="2"/>
  <c r="BF206" i="2"/>
  <c r="BF221" i="2"/>
  <c r="BF224" i="2"/>
  <c r="BF230" i="2"/>
  <c r="BF233" i="2"/>
  <c r="BF255" i="2"/>
  <c r="BF259" i="2"/>
  <c r="BF271" i="2"/>
  <c r="BF319" i="2"/>
  <c r="E125" i="2"/>
  <c r="BF168" i="2"/>
  <c r="BF180" i="2"/>
  <c r="BF193" i="2"/>
  <c r="BF197" i="2"/>
  <c r="BF212" i="2"/>
  <c r="BF213" i="2"/>
  <c r="BF216" i="2"/>
  <c r="BF218" i="2"/>
  <c r="BF246" i="2"/>
  <c r="BF258" i="2"/>
  <c r="BF264" i="2"/>
  <c r="BF266" i="2"/>
  <c r="BF277" i="2"/>
  <c r="BF283" i="2"/>
  <c r="BF289" i="2"/>
  <c r="F94" i="2"/>
  <c r="BF160" i="2"/>
  <c r="BF178" i="2"/>
  <c r="BF186" i="2"/>
  <c r="BF194" i="2"/>
  <c r="BF196" i="2"/>
  <c r="BF201" i="2"/>
  <c r="BF204" i="2"/>
  <c r="BF207" i="2"/>
  <c r="BF215" i="2"/>
  <c r="BF227" i="2"/>
  <c r="BF240" i="2"/>
  <c r="BF241" i="2"/>
  <c r="BF267" i="2"/>
  <c r="BF284" i="2"/>
  <c r="BF288" i="2"/>
  <c r="BF310" i="2"/>
  <c r="BF311" i="2"/>
  <c r="BF321" i="2"/>
  <c r="BF325" i="2"/>
  <c r="BF140" i="2"/>
  <c r="BF151" i="2"/>
  <c r="BF155" i="2"/>
  <c r="BF158" i="2"/>
  <c r="BF192" i="2"/>
  <c r="BF209" i="2"/>
  <c r="BF237" i="2"/>
  <c r="BF244" i="2"/>
  <c r="BF256" i="2"/>
  <c r="BF260" i="2"/>
  <c r="BF268" i="2"/>
  <c r="BF270" i="2"/>
  <c r="BF280" i="2"/>
  <c r="BF287" i="2"/>
  <c r="BF291" i="2"/>
  <c r="BF292" i="2"/>
  <c r="BF322" i="2"/>
  <c r="BF323" i="2"/>
  <c r="J35" i="2"/>
  <c r="AV96" i="1" s="1"/>
  <c r="F37" i="2"/>
  <c r="BB96" i="1" s="1"/>
  <c r="F38" i="6"/>
  <c r="BC102" i="1" s="1"/>
  <c r="BC101" i="1" s="1"/>
  <c r="AY101" i="1" s="1"/>
  <c r="F39" i="7"/>
  <c r="BD104" i="1"/>
  <c r="BD103" i="1" s="1"/>
  <c r="F38" i="2"/>
  <c r="BC96" i="1"/>
  <c r="AS94" i="1"/>
  <c r="F35" i="3"/>
  <c r="AZ97" i="1"/>
  <c r="F37" i="3"/>
  <c r="BB97" i="1"/>
  <c r="J35" i="3"/>
  <c r="AV97" i="1" s="1"/>
  <c r="F39" i="3"/>
  <c r="BD97" i="1" s="1"/>
  <c r="F38" i="3"/>
  <c r="BC97" i="1"/>
  <c r="F39" i="4"/>
  <c r="BD99" i="1" s="1"/>
  <c r="F37" i="4"/>
  <c r="BB99" i="1" s="1"/>
  <c r="F35" i="5"/>
  <c r="AZ100" i="1" s="1"/>
  <c r="F37" i="5"/>
  <c r="BB100" i="1" s="1"/>
  <c r="F35" i="6"/>
  <c r="AZ102" i="1" s="1"/>
  <c r="AZ101" i="1" s="1"/>
  <c r="AV101" i="1" s="1"/>
  <c r="F35" i="7"/>
  <c r="AZ104" i="1" s="1"/>
  <c r="AZ103" i="1" s="1"/>
  <c r="AV103" i="1" s="1"/>
  <c r="F38" i="7"/>
  <c r="BC104" i="1" s="1"/>
  <c r="BC103" i="1" s="1"/>
  <c r="AY103" i="1" s="1"/>
  <c r="F39" i="2"/>
  <c r="BD96" i="1" s="1"/>
  <c r="F38" i="5"/>
  <c r="BC100" i="1"/>
  <c r="F37" i="6"/>
  <c r="BB102" i="1" s="1"/>
  <c r="BB101" i="1" s="1"/>
  <c r="AX101" i="1" s="1"/>
  <c r="F37" i="7"/>
  <c r="BB104" i="1" s="1"/>
  <c r="BB103" i="1" s="1"/>
  <c r="AX103" i="1" s="1"/>
  <c r="F35" i="2"/>
  <c r="AZ96" i="1" s="1"/>
  <c r="F35" i="4"/>
  <c r="AZ99" i="1" s="1"/>
  <c r="F38" i="4"/>
  <c r="BC99" i="1" s="1"/>
  <c r="J35" i="4"/>
  <c r="AV99" i="1" s="1"/>
  <c r="J35" i="5"/>
  <c r="AV100" i="1" s="1"/>
  <c r="F39" i="5"/>
  <c r="BD100" i="1" s="1"/>
  <c r="F39" i="6"/>
  <c r="BD102" i="1" s="1"/>
  <c r="BD101" i="1" s="1"/>
  <c r="J35" i="6"/>
  <c r="AV102" i="1" s="1"/>
  <c r="J35" i="7"/>
  <c r="AV104" i="1" s="1"/>
  <c r="T131" i="4" l="1"/>
  <c r="T137" i="3"/>
  <c r="T128" i="3" s="1"/>
  <c r="P137" i="3"/>
  <c r="P128" i="3" s="1"/>
  <c r="AU97" i="1" s="1"/>
  <c r="T128" i="5"/>
  <c r="R126" i="7"/>
  <c r="R125" i="7" s="1"/>
  <c r="T210" i="2"/>
  <c r="T137" i="2" s="1"/>
  <c r="P127" i="6"/>
  <c r="P126" i="6"/>
  <c r="AU102" i="1" s="1"/>
  <c r="AU101" i="1" s="1"/>
  <c r="P131" i="4"/>
  <c r="P130" i="4" s="1"/>
  <c r="AU99" i="1" s="1"/>
  <c r="R210" i="2"/>
  <c r="R138" i="2"/>
  <c r="R137" i="2" s="1"/>
  <c r="P137" i="5"/>
  <c r="P128" i="5"/>
  <c r="AU100" i="1"/>
  <c r="R187" i="4"/>
  <c r="R130" i="4"/>
  <c r="P210" i="2"/>
  <c r="P138" i="2"/>
  <c r="P137" i="2" s="1"/>
  <c r="AU96" i="1" s="1"/>
  <c r="AU95" i="1" s="1"/>
  <c r="P126" i="7"/>
  <c r="P125" i="7"/>
  <c r="AU104" i="1" s="1"/>
  <c r="AU103" i="1" s="1"/>
  <c r="T127" i="6"/>
  <c r="T126" i="6"/>
  <c r="BK131" i="4"/>
  <c r="R137" i="3"/>
  <c r="R128" i="3" s="1"/>
  <c r="R137" i="5"/>
  <c r="R128" i="5"/>
  <c r="T187" i="4"/>
  <c r="T130" i="4" s="1"/>
  <c r="BK126" i="7"/>
  <c r="BK125" i="7" s="1"/>
  <c r="J125" i="7" s="1"/>
  <c r="J98" i="7" s="1"/>
  <c r="T138" i="2"/>
  <c r="BK210" i="2"/>
  <c r="J210" i="2" s="1"/>
  <c r="J106" i="2" s="1"/>
  <c r="BK137" i="5"/>
  <c r="J137" i="5"/>
  <c r="J102" i="5"/>
  <c r="BK127" i="6"/>
  <c r="J127" i="6" s="1"/>
  <c r="J99" i="6" s="1"/>
  <c r="J127" i="7"/>
  <c r="J100" i="7"/>
  <c r="BK129" i="3"/>
  <c r="J129" i="3" s="1"/>
  <c r="J99" i="3" s="1"/>
  <c r="BK187" i="4"/>
  <c r="J187" i="4"/>
  <c r="J103" i="4" s="1"/>
  <c r="BK129" i="5"/>
  <c r="J129" i="5"/>
  <c r="J99" i="5"/>
  <c r="BK138" i="2"/>
  <c r="J138" i="2" s="1"/>
  <c r="J99" i="2" s="1"/>
  <c r="J137" i="3"/>
  <c r="J102" i="3" s="1"/>
  <c r="BC95" i="1"/>
  <c r="AY95" i="1"/>
  <c r="F36" i="3"/>
  <c r="BA97" i="1"/>
  <c r="J36" i="4"/>
  <c r="AW99" i="1" s="1"/>
  <c r="AT99" i="1" s="1"/>
  <c r="BB98" i="1"/>
  <c r="AX98" i="1" s="1"/>
  <c r="F36" i="5"/>
  <c r="BA100" i="1"/>
  <c r="J36" i="2"/>
  <c r="AW96" i="1" s="1"/>
  <c r="AT96" i="1" s="1"/>
  <c r="J36" i="5"/>
  <c r="AW100" i="1" s="1"/>
  <c r="AT100" i="1" s="1"/>
  <c r="F36" i="2"/>
  <c r="BA96" i="1" s="1"/>
  <c r="BD98" i="1"/>
  <c r="J36" i="6"/>
  <c r="AW102" i="1" s="1"/>
  <c r="AT102" i="1" s="1"/>
  <c r="F36" i="7"/>
  <c r="BA104" i="1"/>
  <c r="BA103" i="1"/>
  <c r="AW103" i="1"/>
  <c r="AT103" i="1" s="1"/>
  <c r="BB95" i="1"/>
  <c r="AX95" i="1" s="1"/>
  <c r="AZ95" i="1"/>
  <c r="BD95" i="1"/>
  <c r="J36" i="3"/>
  <c r="AW97" i="1" s="1"/>
  <c r="AT97" i="1" s="1"/>
  <c r="F36" i="4"/>
  <c r="BA99" i="1" s="1"/>
  <c r="BC98" i="1"/>
  <c r="AY98" i="1" s="1"/>
  <c r="AZ98" i="1"/>
  <c r="AV98" i="1"/>
  <c r="F36" i="6"/>
  <c r="BA102" i="1" s="1"/>
  <c r="BA101" i="1" s="1"/>
  <c r="AW101" i="1" s="1"/>
  <c r="AT101" i="1" s="1"/>
  <c r="J36" i="7"/>
  <c r="AW104" i="1" s="1"/>
  <c r="AT104" i="1" s="1"/>
  <c r="BK130" i="4" l="1"/>
  <c r="J130" i="4"/>
  <c r="J98" i="4" s="1"/>
  <c r="BK126" i="6"/>
  <c r="J126" i="6"/>
  <c r="J98" i="6"/>
  <c r="J131" i="4"/>
  <c r="J99" i="4" s="1"/>
  <c r="J126" i="7"/>
  <c r="J99" i="7"/>
  <c r="BK137" i="2"/>
  <c r="J137" i="2"/>
  <c r="J98" i="2" s="1"/>
  <c r="BK128" i="3"/>
  <c r="J128" i="3"/>
  <c r="J98" i="3" s="1"/>
  <c r="BK128" i="5"/>
  <c r="J128" i="5"/>
  <c r="J32" i="7"/>
  <c r="AG104" i="1" s="1"/>
  <c r="AG103" i="1" s="1"/>
  <c r="J32" i="5"/>
  <c r="AG100" i="1" s="1"/>
  <c r="BA95" i="1"/>
  <c r="BC94" i="1"/>
  <c r="W32" i="1" s="1"/>
  <c r="AU98" i="1"/>
  <c r="BA98" i="1"/>
  <c r="AW98" i="1" s="1"/>
  <c r="AT98" i="1" s="1"/>
  <c r="AZ94" i="1"/>
  <c r="AV94" i="1" s="1"/>
  <c r="AK29" i="1" s="1"/>
  <c r="BD94" i="1"/>
  <c r="W33" i="1" s="1"/>
  <c r="AV95" i="1"/>
  <c r="BB94" i="1"/>
  <c r="W31" i="1" s="1"/>
  <c r="J41" i="7" l="1"/>
  <c r="J41" i="5"/>
  <c r="J98" i="5"/>
  <c r="AN100" i="1"/>
  <c r="AN103" i="1"/>
  <c r="AU94" i="1"/>
  <c r="AN104" i="1"/>
  <c r="J32" i="4"/>
  <c r="AG99" i="1" s="1"/>
  <c r="AG98" i="1" s="1"/>
  <c r="BA94" i="1"/>
  <c r="W30" i="1" s="1"/>
  <c r="AY94" i="1"/>
  <c r="J32" i="3"/>
  <c r="AG97" i="1" s="1"/>
  <c r="J32" i="2"/>
  <c r="AG96" i="1" s="1"/>
  <c r="AW95" i="1"/>
  <c r="AT95" i="1" s="1"/>
  <c r="W29" i="1"/>
  <c r="J32" i="6"/>
  <c r="AG102" i="1" s="1"/>
  <c r="AG101" i="1" s="1"/>
  <c r="AN101" i="1" s="1"/>
  <c r="AX94" i="1"/>
  <c r="J41" i="2" l="1"/>
  <c r="AN102" i="1"/>
  <c r="AN97" i="1"/>
  <c r="J41" i="3"/>
  <c r="J41" i="4"/>
  <c r="J41" i="6"/>
  <c r="AN99" i="1"/>
  <c r="AN96" i="1"/>
  <c r="AN98" i="1"/>
  <c r="AG95" i="1"/>
  <c r="AN95" i="1" s="1"/>
  <c r="AW94" i="1"/>
  <c r="AK30" i="1" s="1"/>
  <c r="AG94" i="1" l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<sst xmlns="http://schemas.openxmlformats.org/spreadsheetml/2006/main" count="5988" uniqueCount="845">
  <si>
    <t>Export Komplet</t>
  </si>
  <si>
    <t/>
  </si>
  <si>
    <t>2.0</t>
  </si>
  <si>
    <t>False</t>
  </si>
  <si>
    <t>{9db6b3b4-a23c-4f50-a85d-2f70935982b1}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</si>
  <si>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</si>
  <si>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</si>
  <si>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</si>
  <si>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</si>
  <si>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</si>
  <si>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</si>
  <si>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</si>
  <si>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</si>
  <si>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156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</si>
  <si>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</si>
  <si>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</si>
  <si>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Stavebné úpravy objektov a areálu pozorovateľne Krajskej hvezdárne Malý Diel Žilina</t>
  </si>
  <si>
    <t>JKSO:</t>
  </si>
  <si>
    <t>KS:</t>
  </si>
  <si>
    <t>Miesto:</t>
  </si>
  <si>
    <t>Žilina</t>
  </si>
  <si>
    <t>Dátum:</t>
  </si>
  <si>
    <t>Objednávateľ:</t>
  </si>
  <si>
    <t>IČO:</t>
  </si>
  <si>
    <t>Krajská hvezdáreň v Žiline, Malý Diel, Žilina</t>
  </si>
  <si>
    <t>IČ DPH:</t>
  </si>
  <si>
    <t>Zhotoviteľ:</t>
  </si>
  <si>
    <t>Vyplň údaj</t>
  </si>
  <si>
    <t>Projektant:</t>
  </si>
  <si>
    <t>STUDIO APP, s.r.o. Kysucké Nové Mesto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</si>
  <si>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</si>
  <si>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</si>
  <si>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</si>
  <si>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</si>
  <si>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</si>
  <si>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</si>
  <si>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</si>
  <si>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</si>
  <si>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</si>
  <si>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</si>
  <si>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</si>
  <si>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</si>
  <si>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</si>
  <si>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</si>
  <si>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</si>
  <si>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</si>
  <si>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</si>
  <si>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</si>
  <si>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</si>
  <si>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</si>
  <si>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</si>
  <si>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</si>
  <si>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</si>
  <si>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</si>
  <si>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</si>
  <si>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</si>
  <si>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</si>
  <si>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</si>
  <si>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</si>
  <si>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</si>
  <si>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</si>
  <si>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</si>
  <si>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</si>
  <si>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</si>
  <si>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</si>
  <si>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</si>
  <si>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</si>
  <si>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</si>
  <si>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</si>
  <si>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</si>
  <si>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</si>
  <si>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</si>
  <si>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</si>
  <si>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</si>
  <si>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</si>
  <si>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</si>
  <si>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</si>
  <si>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</si>
  <si>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01</t>
  </si>
  <si>
    <t>Pozorovateľna</t>
  </si>
  <si>
    <t>STA</t>
  </si>
  <si>
    <t>1</t>
  </si>
  <si>
    <t>{44469085-221e-44c9-a54f-21191c53f49a}</t>
  </si>
  <si>
    <t>/</t>
  </si>
  <si>
    <t>01.1</t>
  </si>
  <si>
    <t>Stavebná časť</t>
  </si>
  <si>
    <t>Časť</t>
  </si>
  <si>
    <t>2</t>
  </si>
  <si>
    <t>{ca198d28-227e-4d3e-b0dd-18dc8f184d6c}</t>
  </si>
  <si>
    <t>01.2</t>
  </si>
  <si>
    <t>Elektroinštalácia</t>
  </si>
  <si>
    <t>{a02cc87b-3b0b-40bc-96d3-9c095f0946fb}</t>
  </si>
  <si>
    <t>SO 02</t>
  </si>
  <si>
    <t>Kopula</t>
  </si>
  <si>
    <t>{776df600-d232-4050-8468-f7243f87d0dc}</t>
  </si>
  <si>
    <t>02.1</t>
  </si>
  <si>
    <t>{c5b02024-07a4-421c-945c-aa355530f8b9}</t>
  </si>
  <si>
    <t>02.2</t>
  </si>
  <si>
    <t>{8920ea94-10aa-49e0-908e-73fe0de4cf93}</t>
  </si>
  <si>
    <t>SO 04</t>
  </si>
  <si>
    <t>{3407c331-0747-42f6-83fe-bff3cc3cfe67}</t>
  </si>
  <si>
    <t>04.1</t>
  </si>
  <si>
    <t>{68d1310b-06ed-4cf2-ad35-84aea09daaf2}</t>
  </si>
  <si>
    <t>SO 05</t>
  </si>
  <si>
    <t>{c67fcd05-c45e-41d0-8958-46e183124d0e}</t>
  </si>
  <si>
    <t>05.1</t>
  </si>
  <si>
    <t>{56f8c5ca-656f-483d-b1b8-3cf733787c15}</t>
  </si>
  <si>
    <t>KRYCÍ LIST ROZPOČTU</t>
  </si>
  <si>
    <t>Objekt:</t>
  </si>
  <si>
    <t>SO 01 - Pozorovateľna</t>
  </si>
  <si>
    <t>Časť:</t>
  </si>
  <si>
    <t>01.1 - Stavebná časť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</si>
  <si>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</si>
  <si>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</si>
  <si>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</si>
  <si>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</si>
  <si>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</si>
  <si>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</si>
  <si>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</si>
  <si>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</si>
  <si>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</si>
  <si>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</si>
  <si>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</si>
  <si>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</si>
  <si>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</si>
  <si>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</si>
  <si>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762 - Konštrukcie tesárske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</si>
  <si>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</si>
  <si>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</si>
  <si>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</si>
  <si>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</si>
  <si>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783 - Nátery</t>
  </si>
  <si>
    <t xml:space="preserve">    784 - Maľby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</si>
  <si>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</si>
  <si>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</si>
  <si>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</si>
  <si>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</si>
  <si>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</si>
  <si>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</si>
  <si>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</si>
  <si>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</si>
  <si>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</si>
  <si>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</si>
  <si>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</si>
  <si>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</si>
  <si>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</si>
  <si>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</si>
  <si>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</si>
  <si>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</si>
  <si>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</si>
  <si>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</si>
  <si>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132111101.S</t>
  </si>
  <si>
    <t>Hĺbenie rýh šírky do 600 mm v  horninách tr. 1 a 2 súdržných - ručným náradím</t>
  </si>
  <si>
    <t>m3</t>
  </si>
  <si>
    <t>4</t>
  </si>
  <si>
    <t>-959761847</t>
  </si>
  <si>
    <t>VV</t>
  </si>
  <si>
    <t>okapový chodník</t>
  </si>
  <si>
    <t>23,52*0,50*0,20</t>
  </si>
  <si>
    <t>Súčet</t>
  </si>
  <si>
    <t>162201211.S</t>
  </si>
  <si>
    <t>Vodorovné premiestnenie výkopku horniny tr. 1 až 4 stavebným fúrikom do 10 m v rovine alebo vo svahu do 1:5</t>
  </si>
  <si>
    <t>515324856</t>
  </si>
  <si>
    <t>3</t>
  </si>
  <si>
    <t>162201219.S</t>
  </si>
  <si>
    <t>Príplatok za k.ď. 10m v rovine alebo vo svahu do 1:5 k vodorov. premiestneniu výkopku stavebným fúrikom horn. tr.1 až 4</t>
  </si>
  <si>
    <t>-618654874</t>
  </si>
  <si>
    <t>174201101.S</t>
  </si>
  <si>
    <t>Zásyp sypaninou bez zhutnenia jám, šachiet, rýh, zárezov alebo okolo objektov do 100 m3</t>
  </si>
  <si>
    <t>1386119221</t>
  </si>
  <si>
    <t>Zakladanie</t>
  </si>
  <si>
    <t>5</t>
  </si>
  <si>
    <t>289971211.S</t>
  </si>
  <si>
    <t>Zhotovenie vrstvy z geotextílie na upravenom povrchu sklon do 1 : 5 , šírky od 0 do 3 m</t>
  </si>
  <si>
    <t>m2</t>
  </si>
  <si>
    <t>2140948727</t>
  </si>
  <si>
    <t>23,52*0,50</t>
  </si>
  <si>
    <t>6</t>
  </si>
  <si>
    <t>M</t>
  </si>
  <si>
    <t>693110002000.S</t>
  </si>
  <si>
    <t>Geotextília polypropylénová netkaná 200 g/m2</t>
  </si>
  <si>
    <t>8</t>
  </si>
  <si>
    <t>-2141585268</t>
  </si>
  <si>
    <t>11,76*1,10</t>
  </si>
  <si>
    <t>Komunikácie</t>
  </si>
  <si>
    <t>7</t>
  </si>
  <si>
    <t>564851111.1</t>
  </si>
  <si>
    <t>Okapový chodník s vymývaného štrku hr. 150 mm</t>
  </si>
  <si>
    <t>-1024298656</t>
  </si>
  <si>
    <t>564851111.S</t>
  </si>
  <si>
    <t>Podklad zo štrkodrviny s rozprestretím a zhutnením, po zhutnení hr. 150 mm</t>
  </si>
  <si>
    <t>585362536</t>
  </si>
  <si>
    <t>Úpravy povrchov, podlahy, osadenie</t>
  </si>
  <si>
    <t>9</t>
  </si>
  <si>
    <t>612409991.S</t>
  </si>
  <si>
    <t>Začistenie omietok (s dodaním hmoty) okolo okien, dverí, podláh, obkladov atď.</t>
  </si>
  <si>
    <t>m</t>
  </si>
  <si>
    <t>-917713978</t>
  </si>
  <si>
    <t>10</t>
  </si>
  <si>
    <t>612421331.S</t>
  </si>
  <si>
    <t>Oprava vnútorných vápenných omietok stien, v množstve opravenej plochy nad 10 do 30 % štukových</t>
  </si>
  <si>
    <t>-2060085234</t>
  </si>
  <si>
    <t>5,46*2,72*2</t>
  </si>
  <si>
    <t>3,40*2,72*2</t>
  </si>
  <si>
    <t>odpočet-dvere</t>
  </si>
  <si>
    <t>-0,90*2,00</t>
  </si>
  <si>
    <t>11</t>
  </si>
  <si>
    <t>622460121.S</t>
  </si>
  <si>
    <t>Príprava vonkajšieho podkladu stien penetráciou základnou</t>
  </si>
  <si>
    <t>-1663483760</t>
  </si>
  <si>
    <t>12</t>
  </si>
  <si>
    <t>622461111.S</t>
  </si>
  <si>
    <t>Oprava vonkajšej omietky šľachtenej umelej škrabanej, opravená plocha do 10 %</t>
  </si>
  <si>
    <t>-1027980034</t>
  </si>
  <si>
    <t>6,16*3,00*2</t>
  </si>
  <si>
    <t>4,10*3,00*2</t>
  </si>
  <si>
    <t>pripočet-špalety</t>
  </si>
  <si>
    <t>(0,90+2,00+2,00)*0,15</t>
  </si>
  <si>
    <t>13</t>
  </si>
  <si>
    <t>622473301.S</t>
  </si>
  <si>
    <t>Čistenie fasády od mastnoty a nečistôt - ľahký stupeň znečistenia</t>
  </si>
  <si>
    <t>517223055</t>
  </si>
  <si>
    <t>14</t>
  </si>
  <si>
    <t>622491310.S</t>
  </si>
  <si>
    <t>Fasádny náter silikátový, dvojnásobný</t>
  </si>
  <si>
    <t>-12887811</t>
  </si>
  <si>
    <t>15</t>
  </si>
  <si>
    <t>632451621.S</t>
  </si>
  <si>
    <t>Sanácia betónovej konštrukcie opravnou (reprofilačnou) maltou na betón a murivo hr. 5 mm</t>
  </si>
  <si>
    <t>-1593676544</t>
  </si>
  <si>
    <t>Ostatné konštrukcie a práce-búranie</t>
  </si>
  <si>
    <t>16</t>
  </si>
  <si>
    <t>916561112.S</t>
  </si>
  <si>
    <t>Osadenie záhonového alebo parkového obrubníka betón., do lôžka z bet. pros. tr. C 16/20 s bočnou oporou</t>
  </si>
  <si>
    <t>-362473303</t>
  </si>
  <si>
    <t>7,16*2</t>
  </si>
  <si>
    <t>5,10*2</t>
  </si>
  <si>
    <t>odpočet-vstup</t>
  </si>
  <si>
    <t>-1,00</t>
  </si>
  <si>
    <t>17</t>
  </si>
  <si>
    <t>592170001800.S</t>
  </si>
  <si>
    <t>Obrubník parkový, lxšxv 1000x50x200 mm, prírodný</t>
  </si>
  <si>
    <t>ks</t>
  </si>
  <si>
    <t>1687054578</t>
  </si>
  <si>
    <t>18</t>
  </si>
  <si>
    <t>941941031.S</t>
  </si>
  <si>
    <t>Montáž lešenia ľahkého pracovného radového s podlahami šírky od 0,80 do 1,00 m, výšky do 10 m</t>
  </si>
  <si>
    <t>1061424924</t>
  </si>
  <si>
    <t>6,16*1,50*0,5*2</t>
  </si>
  <si>
    <t>19</t>
  </si>
  <si>
    <t>941941191.S</t>
  </si>
  <si>
    <t>Príplatok za prvý a každý ďalší i začatý mesiac použitia lešenia ľahkého pracovného radového s podlahami šírky od 0,80 do 1,00 m, výšky do 10 m</t>
  </si>
  <si>
    <t>1226320465</t>
  </si>
  <si>
    <t>941941831.S</t>
  </si>
  <si>
    <t>Demontáž lešenia ľahkého pracovného radového s podlahami šírky nad 0,80 do 1,00 m, výšky do 10 m</t>
  </si>
  <si>
    <t>1840251242</t>
  </si>
  <si>
    <t>21</t>
  </si>
  <si>
    <t>941955001.S</t>
  </si>
  <si>
    <t>Lešenie ľahké pracovné pomocné, s výškou lešeňovej podlahy do 1,20 m</t>
  </si>
  <si>
    <t>-1767755607</t>
  </si>
  <si>
    <t>22</t>
  </si>
  <si>
    <t>952901111.S</t>
  </si>
  <si>
    <t>Vyčistenie budov pri výške podlaží do 4 m</t>
  </si>
  <si>
    <t>-1172767765</t>
  </si>
  <si>
    <t>23</t>
  </si>
  <si>
    <t>953941621.1</t>
  </si>
  <si>
    <t>Demontáž stojana na ďalekohľad</t>
  </si>
  <si>
    <t>-268843665</t>
  </si>
  <si>
    <t>24</t>
  </si>
  <si>
    <t>959941071.S</t>
  </si>
  <si>
    <t xml:space="preserve">Chemická kotva s kotevným svorníkom tesnená polyesterovou živicou a sieťovou rozperkou do muriva z dierovaných tehál, s vyvŕtaním otvoru </t>
  </si>
  <si>
    <t>746350875</t>
  </si>
  <si>
    <t>kotvenie striešky nad vstupom</t>
  </si>
  <si>
    <t>25</t>
  </si>
  <si>
    <t>978013141.S</t>
  </si>
  <si>
    <t>Otlčenie omietok stien vnútorných vápenných alebo vápennocementových v rozsahu do 30 %,  -0,01000t</t>
  </si>
  <si>
    <t>-144778361</t>
  </si>
  <si>
    <t>26</t>
  </si>
  <si>
    <t>978036121.S</t>
  </si>
  <si>
    <t>Otlčenie omietok šľachtených a pod., vonkajších brizolitových, v rozsahu do 10 %,  -0,00500t</t>
  </si>
  <si>
    <t>-805195049</t>
  </si>
  <si>
    <t>27</t>
  </si>
  <si>
    <t>979081111.S</t>
  </si>
  <si>
    <t>Odvoz sutiny a vybúraných hmôt na skládku do 1 km</t>
  </si>
  <si>
    <t>t</t>
  </si>
  <si>
    <t>-799136924</t>
  </si>
  <si>
    <t>28</t>
  </si>
  <si>
    <t>979081121.S</t>
  </si>
  <si>
    <t>Odvoz sutiny a vybúraných hmôt na skládku za každý ďalší 1 km</t>
  </si>
  <si>
    <t>-2031859981</t>
  </si>
  <si>
    <t>2,737*9 'Prepočítané koeficientom množstva</t>
  </si>
  <si>
    <t>29</t>
  </si>
  <si>
    <t>979082111.S</t>
  </si>
  <si>
    <t>Vnútrostavenisková doprava sutiny a vybúraných hmôt do 10 m</t>
  </si>
  <si>
    <t>-173738449</t>
  </si>
  <si>
    <t>30</t>
  </si>
  <si>
    <t>979089012.S</t>
  </si>
  <si>
    <t>Poplatok za skládku - betón, tehly, dlaždice (17 01) ostatné</t>
  </si>
  <si>
    <t>2103868975</t>
  </si>
  <si>
    <t>99</t>
  </si>
  <si>
    <t>Presun hmôt HSV</t>
  </si>
  <si>
    <t>31</t>
  </si>
  <si>
    <t>999281111.S</t>
  </si>
  <si>
    <t>Presun hmôt pre opravy a údržbu objektov vrátane vonkajších plášťov výšky do 25 m</t>
  </si>
  <si>
    <t>211512654</t>
  </si>
  <si>
    <t>PSV</t>
  </si>
  <si>
    <t>Práce a dodávky PSV</t>
  </si>
  <si>
    <t>711</t>
  </si>
  <si>
    <t>Izolácie proti vode a vlhkosti</t>
  </si>
  <si>
    <t>32</t>
  </si>
  <si>
    <t>711210230.S</t>
  </si>
  <si>
    <t>Zhotovenie izolácie impregnáciou vodorovných povrchov keramických obkladov a dlažieb</t>
  </si>
  <si>
    <t>-839324521</t>
  </si>
  <si>
    <t>33</t>
  </si>
  <si>
    <t>245920000800.S</t>
  </si>
  <si>
    <t>Impregnácia silikónová pre škáry a dlažby</t>
  </si>
  <si>
    <t>l</t>
  </si>
  <si>
    <t>87660299</t>
  </si>
  <si>
    <t>2,3*0,2 'Prepočítané koeficientom množstva</t>
  </si>
  <si>
    <t>34</t>
  </si>
  <si>
    <t>711211051.S</t>
  </si>
  <si>
    <t>Jednozlož. silikátová hydroizolačná hmota, stierka vodorovná</t>
  </si>
  <si>
    <t>-188201667</t>
  </si>
  <si>
    <t>35</t>
  </si>
  <si>
    <t>998711201.S</t>
  </si>
  <si>
    <t>Presun hmôt pre izoláciu proti vode v objektoch výšky do 6 m</t>
  </si>
  <si>
    <t>%</t>
  </si>
  <si>
    <t>1050168906</t>
  </si>
  <si>
    <t>762</t>
  </si>
  <si>
    <t>Konštrukcie tesárske</t>
  </si>
  <si>
    <t>36</t>
  </si>
  <si>
    <t>762341023.S</t>
  </si>
  <si>
    <t>Montáž debnenia odkvapov z dosiek Fundermax, alebo ekvivalemt pre všetky druhy striech</t>
  </si>
  <si>
    <t>-1291240001</t>
  </si>
  <si>
    <t>6,16*0,55*2</t>
  </si>
  <si>
    <t>37</t>
  </si>
  <si>
    <t>607930000040</t>
  </si>
  <si>
    <t>Doska kompaktná z vysokotlakého laminátu (HPL), napr. Fundermax Exterior UNI farba dekor DARK GREY, hrúbky 6 mm, FUNDERMAX</t>
  </si>
  <si>
    <t>444301116</t>
  </si>
  <si>
    <t>6,776*1,10</t>
  </si>
  <si>
    <t>38</t>
  </si>
  <si>
    <t>762343811.S</t>
  </si>
  <si>
    <t>Demontáž debnenia odkvapov a štítových ríms z dosiek hrubých, hobľovaných hr. do 32 mm, -0,01700 t</t>
  </si>
  <si>
    <t>-81074076</t>
  </si>
  <si>
    <t>39</t>
  </si>
  <si>
    <t>762421500.S</t>
  </si>
  <si>
    <t>Montáž obloženia stropov, podkladový rošt</t>
  </si>
  <si>
    <t>-1152052531</t>
  </si>
  <si>
    <t>0,70*16</t>
  </si>
  <si>
    <t>40</t>
  </si>
  <si>
    <t>605110014500.S</t>
  </si>
  <si>
    <t>Dosky, laty z mäkkého reziva neopracované omietané akosť I, inpregnované</t>
  </si>
  <si>
    <t>1065583488</t>
  </si>
  <si>
    <t>11,20*0,06*0,04*1,10</t>
  </si>
  <si>
    <t>41</t>
  </si>
  <si>
    <t>762431231.S</t>
  </si>
  <si>
    <t>Montáž obloženia štítov  z dosiek Fundermax, alebo ekvivalemt</t>
  </si>
  <si>
    <t>73380257</t>
  </si>
  <si>
    <t>štíty</t>
  </si>
  <si>
    <t>5,20*1,60*0,5*2</t>
  </si>
  <si>
    <t>42</t>
  </si>
  <si>
    <t>1066947187</t>
  </si>
  <si>
    <t>8,32*1,10</t>
  </si>
  <si>
    <t>43</t>
  </si>
  <si>
    <t>762431500.S</t>
  </si>
  <si>
    <t>Montáž obloženia štítov, podkladový rošt</t>
  </si>
  <si>
    <t>181575287</t>
  </si>
  <si>
    <t>44</t>
  </si>
  <si>
    <t>1124206909</t>
  </si>
  <si>
    <t>16,00*0,06*0,04*1,10</t>
  </si>
  <si>
    <t>45</t>
  </si>
  <si>
    <t>998762202.S</t>
  </si>
  <si>
    <t>Presun hmôt pre konštrukcie tesárske v objektoch výšky do 12 m</t>
  </si>
  <si>
    <t>-1240138399</t>
  </si>
  <si>
    <t>766</t>
  </si>
  <si>
    <t>Konštrukcie stolárske</t>
  </si>
  <si>
    <t>46</t>
  </si>
  <si>
    <t>766411812.S</t>
  </si>
  <si>
    <t>Demontáž obloženia stien panelmi, veľ. nad 1,5 m2,  -0,02465t</t>
  </si>
  <si>
    <t>1812423145</t>
  </si>
  <si>
    <t>vnútorný obklad stien</t>
  </si>
  <si>
    <t>47</t>
  </si>
  <si>
    <t>766411822.S</t>
  </si>
  <si>
    <t>Demontáž obloženia stien podkladových roštov,  -0,00800t</t>
  </si>
  <si>
    <t>-1781433090</t>
  </si>
  <si>
    <t>48</t>
  </si>
  <si>
    <t>766699211.S</t>
  </si>
  <si>
    <t>D + M Lavička bez operadla, rozm. 1800x440x420 mm, lamely mekké dreco, nosná konštrukcia Pz profilovaná oceľ</t>
  </si>
  <si>
    <t>-1796175668</t>
  </si>
  <si>
    <t>767</t>
  </si>
  <si>
    <t>Konštrukcie doplnkové kovové</t>
  </si>
  <si>
    <t>49</t>
  </si>
  <si>
    <t>767330303.S</t>
  </si>
  <si>
    <t>Montáž striešky na stenu nad vchodové dvere s bielym polykarbonátu dĺžky nad 2000 do 2500 mm</t>
  </si>
  <si>
    <t>-1395956448</t>
  </si>
  <si>
    <t>50</t>
  </si>
  <si>
    <t>553580018202.1</t>
  </si>
  <si>
    <t>Strieška rovná hliníková s akrylátom hr. 4 mm, šxhĺxv 2150x950x170 mm</t>
  </si>
  <si>
    <t>-1764958730</t>
  </si>
  <si>
    <t>51</t>
  </si>
  <si>
    <t>767996801.S</t>
  </si>
  <si>
    <t>Demontáž ostatných doplnkov stavieb s hmotnosťou jednotlivých dielov konštrukcií do 50 kg,  -0,00100t</t>
  </si>
  <si>
    <t>kg</t>
  </si>
  <si>
    <t>1923797960</t>
  </si>
  <si>
    <t>prestrešenie vstupu</t>
  </si>
  <si>
    <t>15,00</t>
  </si>
  <si>
    <t>52</t>
  </si>
  <si>
    <t>998767201.S</t>
  </si>
  <si>
    <t>Presun hmôt pre kovové stavebné doplnkové konštrukcie v objektoch výšky do 6 m</t>
  </si>
  <si>
    <t>347003516</t>
  </si>
  <si>
    <t>771</t>
  </si>
  <si>
    <t>Podlahy z dlaždíc</t>
  </si>
  <si>
    <t>53</t>
  </si>
  <si>
    <t>771541215.S</t>
  </si>
  <si>
    <t>Montáž podláh z dlaždíc gres kladených do tmelu flexibil. mrazuvzdorného veľ. 300 x 300 mm</t>
  </si>
  <si>
    <t>295132240</t>
  </si>
  <si>
    <t>54</t>
  </si>
  <si>
    <t>597740001910.S</t>
  </si>
  <si>
    <t>Dlaždice keramické, lxvxhr 298x298x9 mm, gresové neglazované</t>
  </si>
  <si>
    <t>1927815439</t>
  </si>
  <si>
    <t>55</t>
  </si>
  <si>
    <t>998771201.S</t>
  </si>
  <si>
    <t>Presun hmôt pre podlahy z dlaždíc v objektoch výšky do 6m</t>
  </si>
  <si>
    <t>1303499161</t>
  </si>
  <si>
    <t>776</t>
  </si>
  <si>
    <t>Podlahy povlakové</t>
  </si>
  <si>
    <t>56</t>
  </si>
  <si>
    <t>776401800.S</t>
  </si>
  <si>
    <t>Demontáž soklíkov alebo líšt</t>
  </si>
  <si>
    <t>1527942562</t>
  </si>
  <si>
    <t>57</t>
  </si>
  <si>
    <t>776411000.S</t>
  </si>
  <si>
    <t>Lepenie podlahových líšt soklových</t>
  </si>
  <si>
    <t>1228162319</t>
  </si>
  <si>
    <t>5,46*2</t>
  </si>
  <si>
    <t>3,40*2</t>
  </si>
  <si>
    <t>odpočet</t>
  </si>
  <si>
    <t>-0,90*1</t>
  </si>
  <si>
    <t>58</t>
  </si>
  <si>
    <t>283410017900.S</t>
  </si>
  <si>
    <t xml:space="preserve">Soklová PVC lišta </t>
  </si>
  <si>
    <t>1006483489</t>
  </si>
  <si>
    <t>16,82*1,05</t>
  </si>
  <si>
    <t>59</t>
  </si>
  <si>
    <t>776511810.S</t>
  </si>
  <si>
    <t>Odstránenie povlakových podláh z nášľapnej plochy lepených bez podložky,  -0,00100t</t>
  </si>
  <si>
    <t>-587317092</t>
  </si>
  <si>
    <t>5,46*3,40</t>
  </si>
  <si>
    <t>60</t>
  </si>
  <si>
    <t>776521100.S</t>
  </si>
  <si>
    <t>Lepenie povlakových podláh z PVC homogénnych pásov</t>
  </si>
  <si>
    <t>1950964531</t>
  </si>
  <si>
    <t>61</t>
  </si>
  <si>
    <t>284110002100.S</t>
  </si>
  <si>
    <t>Podlaha PVC homogénna, hrúbka do 2,5 mm</t>
  </si>
  <si>
    <t>141469000</t>
  </si>
  <si>
    <t>18,564*1,05</t>
  </si>
  <si>
    <t>62</t>
  </si>
  <si>
    <t>77699-01</t>
  </si>
  <si>
    <t>Rozšírenie otvoru drevenej podlahy (okolo stojanu na ďalekohľad)</t>
  </si>
  <si>
    <t>2111329219</t>
  </si>
  <si>
    <t>63</t>
  </si>
  <si>
    <t>776990110.S</t>
  </si>
  <si>
    <t>Penetrovanie podkladu pred kladením povlakových podláh</t>
  </si>
  <si>
    <t>1300874365</t>
  </si>
  <si>
    <t>64</t>
  </si>
  <si>
    <t>998776201.S</t>
  </si>
  <si>
    <t>Presun hmôt pre podlahy povlakové v objektoch výšky do 6 m</t>
  </si>
  <si>
    <t>-1430021032</t>
  </si>
  <si>
    <t>783</t>
  </si>
  <si>
    <t>Nátery</t>
  </si>
  <si>
    <t>65</t>
  </si>
  <si>
    <t>783201812.S</t>
  </si>
  <si>
    <t>Odstránenie starých náterov z kovových stavebných doplnkových konštrukcií oceľovou kefou</t>
  </si>
  <si>
    <t>926342585</t>
  </si>
  <si>
    <t>66</t>
  </si>
  <si>
    <t>783222100.S</t>
  </si>
  <si>
    <t>Nátery kov.stav.doplnk.konštr. syntetické farby šedej na vzduchu schnúce dvojnásobné - 70µm</t>
  </si>
  <si>
    <t>405933304</t>
  </si>
  <si>
    <t>plechová krytina</t>
  </si>
  <si>
    <t>6,16*3,20*2</t>
  </si>
  <si>
    <t>záveterna lišta</t>
  </si>
  <si>
    <t>3,20*0,33*4</t>
  </si>
  <si>
    <t>oceľová vonkajšia konštrukcia posúvnej strechy</t>
  </si>
  <si>
    <t>3,00*0,63*4</t>
  </si>
  <si>
    <t>12,03*0,90*2</t>
  </si>
  <si>
    <t>12,03*0,10</t>
  </si>
  <si>
    <t>3,70*0,10*2</t>
  </si>
  <si>
    <t>3,70*1,00*2</t>
  </si>
  <si>
    <t>vchodové dvere</t>
  </si>
  <si>
    <t>1,00*2,10*2</t>
  </si>
  <si>
    <t>mreža</t>
  </si>
  <si>
    <t>1,00*2,10</t>
  </si>
  <si>
    <t>ostatné drobné prvky</t>
  </si>
  <si>
    <t>3,00</t>
  </si>
  <si>
    <t>67</t>
  </si>
  <si>
    <t>783601816.S</t>
  </si>
  <si>
    <t>Odstránenie starých náterov zo stolárskych výrobkov oškrabaním s obrúsením, stropov</t>
  </si>
  <si>
    <t>-819595646</t>
  </si>
  <si>
    <t>68</t>
  </si>
  <si>
    <t>783626200.S</t>
  </si>
  <si>
    <t>Nátery stolárskych výrobkov syntetické lazurovacím lakom 2x lakovaním</t>
  </si>
  <si>
    <t>415245713</t>
  </si>
  <si>
    <t>debnenie strechy</t>
  </si>
  <si>
    <t>5,46*2,20*2</t>
  </si>
  <si>
    <t>krokve</t>
  </si>
  <si>
    <t>2,20*0,70*12</t>
  </si>
  <si>
    <t>pomúrnica</t>
  </si>
  <si>
    <t>5,46*0,80*2</t>
  </si>
  <si>
    <t>69</t>
  </si>
  <si>
    <t>783903812.S</t>
  </si>
  <si>
    <t>Ostatné práce odmastenie chemickými saponátmi</t>
  </si>
  <si>
    <t>414902329</t>
  </si>
  <si>
    <t>784</t>
  </si>
  <si>
    <t>Maľby</t>
  </si>
  <si>
    <t>70</t>
  </si>
  <si>
    <t>784402801.S</t>
  </si>
  <si>
    <t>Odstránenie malieb oškrabaním, výšky do 3,80 m, -0,0003 t</t>
  </si>
  <si>
    <t>997284656</t>
  </si>
  <si>
    <t>71</t>
  </si>
  <si>
    <t>784410120.S</t>
  </si>
  <si>
    <t>Penetrovanie jednonásobné hrubozrnných,savých podkladov výšky do 3,80 m</t>
  </si>
  <si>
    <t>-924044221</t>
  </si>
  <si>
    <t>72</t>
  </si>
  <si>
    <t>784452373.S</t>
  </si>
  <si>
    <t>Maľby z maliarskych zmesí na vodnej báze, ručne nanášané tónované dvojnásobné na hrubozrnný podklad výšky do 3,80 m</t>
  </si>
  <si>
    <t>877556788</t>
  </si>
  <si>
    <t>HZS</t>
  </si>
  <si>
    <t>Hodinové zúčtovacie sadzby</t>
  </si>
  <si>
    <t>73</t>
  </si>
  <si>
    <t>HZS000111.S</t>
  </si>
  <si>
    <t>Stavebno montážne práce menej náročne, pomocné alebo manupulačné (Tr. 1) v rozsahu viac ako 8 hodín</t>
  </si>
  <si>
    <t>hod</t>
  </si>
  <si>
    <t>512</t>
  </si>
  <si>
    <t>-929075315</t>
  </si>
  <si>
    <t>01.2 - Elektroinštalácia</t>
  </si>
  <si>
    <t>46-M - Zemné práce vykonávané pri externých montážnych prácach</t>
  </si>
  <si>
    <t>M - Práce a dodávky M</t>
  </si>
  <si>
    <t xml:space="preserve">    21-M - Elektromontáže</t>
  </si>
  <si>
    <t xml:space="preserve">    95-M - Revízie</t>
  </si>
  <si>
    <t>VRN - Vedľajšie rozpočtové náklady</t>
  </si>
  <si>
    <t>974032850</t>
  </si>
  <si>
    <t>Vyrezanie rýh frézovaním v murive z dierovaných pálených tehál hĺbky 20 mm, š. 40 mm -0,00100t</t>
  </si>
  <si>
    <t>46-M</t>
  </si>
  <si>
    <t>Zemné práce vykonávané pri externých montážnych prácach</t>
  </si>
  <si>
    <t>460202153.S</t>
  </si>
  <si>
    <t>Hĺbenie káblovej ryhy strojne 35 cm širokej a 70 cm hlbokej, v zemine triedy 3</t>
  </si>
  <si>
    <t>460490012.S</t>
  </si>
  <si>
    <t>Rozvinutie a uloženie výstražnej fólie z PE do ryhy, šírka do 33 cm</t>
  </si>
  <si>
    <t>283230008000.S</t>
  </si>
  <si>
    <t>Výstražná fóla PE, š. 300, farba červená</t>
  </si>
  <si>
    <t>256</t>
  </si>
  <si>
    <t>460560153.S</t>
  </si>
  <si>
    <t>Zásyp nezap. káblovej ryhy bez zhutn. zeminy, 35 cm širokej, 70 cm hlbokej v zemine tr. 3</t>
  </si>
  <si>
    <t>Práce a dodávky M</t>
  </si>
  <si>
    <t>21-M</t>
  </si>
  <si>
    <t>Elektromontáže</t>
  </si>
  <si>
    <t>210010080.S</t>
  </si>
  <si>
    <t>Rúrka ohybná elektroinštalačná z HDPE, D 40 uložená voľne</t>
  </si>
  <si>
    <t>345710005500.S</t>
  </si>
  <si>
    <t>Rúrka ohybná 09040 dvojplášťová korugovaná z HDPE, bezhalogénová, D 40 mm</t>
  </si>
  <si>
    <t>210010301</t>
  </si>
  <si>
    <t>Krabica prístrojová bez zapojenia (1901, KP 68, KZ 3)</t>
  </si>
  <si>
    <t>345410002400</t>
  </si>
  <si>
    <t>Krabica inštalačná KU 68-1901 KA 73,5x43,5 mm pod omietku sivá</t>
  </si>
  <si>
    <t>210010321</t>
  </si>
  <si>
    <t>Krabica (1903, KR 68) odbočná s viečkom,  vrátane zapojenia, kruhová</t>
  </si>
  <si>
    <t>345610005900</t>
  </si>
  <si>
    <t>Svorka WAGO 273-255 5x1,0-2,5 mm2</t>
  </si>
  <si>
    <t>345610005700</t>
  </si>
  <si>
    <t>Svorka WAGO 273-253 3x1,0-2,5 mm2</t>
  </si>
  <si>
    <t>345410002600</t>
  </si>
  <si>
    <t>Krabica inštalačná KU 68-1902 KA 73,5x43,5 mm  s viečkom biela</t>
  </si>
  <si>
    <t>210010531.S</t>
  </si>
  <si>
    <t>Rúrka ohybná elektroinštalačná typ 1216, uložená voľne alebo pod omietkou</t>
  </si>
  <si>
    <t>345710008415.S</t>
  </si>
  <si>
    <t>Rúrka ohybná 1216E so strednou mechanickou odolnosťou z PVC, samozhášavá, D 16 mm</t>
  </si>
  <si>
    <t>210100001</t>
  </si>
  <si>
    <t>Ukončenie vodičov v rozvádzač. vrátane zapojenia a vodičovej koncovky do 2,5 mm2</t>
  </si>
  <si>
    <t>210100003.S</t>
  </si>
  <si>
    <t>Ukončenie vodičov v rozvádzač. vrátane zapojenia a vodičovej koncovky do 16 mm2</t>
  </si>
  <si>
    <t>210110023.S</t>
  </si>
  <si>
    <t>Sériový spínač - radenie 5, zapustená montáž IP 44, vrátane zapojenia</t>
  </si>
  <si>
    <t>345330002965.S</t>
  </si>
  <si>
    <t>Prepínač pre zapustenú montáž, bezšr., radenie 5, IP44</t>
  </si>
  <si>
    <t>345350002300.S</t>
  </si>
  <si>
    <t>Rámček 1-násobný</t>
  </si>
  <si>
    <t>210111031.S</t>
  </si>
  <si>
    <t>Zásuvka na zapustenú montáž IP 44, 250V / 16A, vrátane zapojenia 2P + PE</t>
  </si>
  <si>
    <t>345510001210.S</t>
  </si>
  <si>
    <t>Zásuvka jednonásobná, radenie 2P+PE, IP 44</t>
  </si>
  <si>
    <t>210111034.S</t>
  </si>
  <si>
    <t>Zásuvka na stĺpiku 2x230V</t>
  </si>
  <si>
    <t>345520000510.S</t>
  </si>
  <si>
    <t>Zásuvka Stĺpik so zásuvkami IP44, napr. KANLUX DASTO 2SOC FR B</t>
  </si>
  <si>
    <t>210193071.S</t>
  </si>
  <si>
    <t>Domova rozvodnica do 28 M pre zapustenú montáž bez sekacích prác</t>
  </si>
  <si>
    <t>357150000320.S</t>
  </si>
  <si>
    <t>Rozvodnicová skriňa RS4</t>
  </si>
  <si>
    <t>210201081.1</t>
  </si>
  <si>
    <t>Zapojenie LED svietidla stropného/nástenného</t>
  </si>
  <si>
    <t>114268</t>
  </si>
  <si>
    <t>Svietidlo min. IP44, LED, 3000K, min. 1900lm,, životnosť min. 30tis hod, napr. SF CIRC 400 V 24W 830 IP44  POZOROVATEĽNA INTERIÉR</t>
  </si>
  <si>
    <t>114261</t>
  </si>
  <si>
    <t>Svietidlo min. IP44, LED, 3000K, 900lm,, životnosť min. 30tis hod, napr. SF CIRC 250 V 13W 830 IP44 POZOROVATEĽNA EXTERIÉR</t>
  </si>
  <si>
    <t>210201905.S</t>
  </si>
  <si>
    <t>Montáž svietidla na stenu do 1,5 kg</t>
  </si>
  <si>
    <t>210201916.S</t>
  </si>
  <si>
    <t>Montáž svietidla na strop do 3 kg</t>
  </si>
  <si>
    <t>210220301</t>
  </si>
  <si>
    <t>Ochranné pospájanie, pevne uložené Cu 4-16mm2</t>
  </si>
  <si>
    <t>341110012200.S</t>
  </si>
  <si>
    <t>Vodič medený H07V-U 4 mm2</t>
  </si>
  <si>
    <t>210800202.S</t>
  </si>
  <si>
    <t>Kábel medený uložený v rúrke CYKY 450/750 V 5x10</t>
  </si>
  <si>
    <t>341110002300.S</t>
  </si>
  <si>
    <t>Kábel medený CYKY-J 5x10 mm2</t>
  </si>
  <si>
    <t>210800226</t>
  </si>
  <si>
    <t>Kábel medený uložený pod omietkou CYKY  450/750 V  3x1,5mm2</t>
  </si>
  <si>
    <t>74</t>
  </si>
  <si>
    <t>341110026300.S</t>
  </si>
  <si>
    <t>Kábel medený plochý CYKYLo 3x1,5 mm2</t>
  </si>
  <si>
    <t>76</t>
  </si>
  <si>
    <t>210800227</t>
  </si>
  <si>
    <t>Kábel medený uložený pod omietkou CYKY  450/750 V  3x2,5mm2</t>
  </si>
  <si>
    <t>78</t>
  </si>
  <si>
    <t>341110000800</t>
  </si>
  <si>
    <t>Kábel medený CYKY 3x2,5 mm2</t>
  </si>
  <si>
    <t>80</t>
  </si>
  <si>
    <t>210950201</t>
  </si>
  <si>
    <t>Príplatok na zaťahovanie káblov, váha kábla do 0.75 kg</t>
  </si>
  <si>
    <t>82</t>
  </si>
  <si>
    <t>PM</t>
  </si>
  <si>
    <t>Podružný materiál</t>
  </si>
  <si>
    <t>84</t>
  </si>
  <si>
    <t>95-M</t>
  </si>
  <si>
    <t>Revízie</t>
  </si>
  <si>
    <t>210251575.S</t>
  </si>
  <si>
    <t>Vystavenie revíznej správy</t>
  </si>
  <si>
    <t>86</t>
  </si>
  <si>
    <t>950101004</t>
  </si>
  <si>
    <t>Rozvodne zariadenia rozvádzača rámového, panelového, skriňového, pultového nad 30 prístrojov</t>
  </si>
  <si>
    <t>pole</t>
  </si>
  <si>
    <t>88</t>
  </si>
  <si>
    <t>950106009</t>
  </si>
  <si>
    <t>Meranie pri revíziách</t>
  </si>
  <si>
    <t>kpl</t>
  </si>
  <si>
    <t>90</t>
  </si>
  <si>
    <t>HZS000111.S1</t>
  </si>
  <si>
    <t>Stavebno montážne práce menej náročne, pomocné alebo manupulačné (Tr. 1) v rozsahu viac ako 8 hodín, demontáž jestvujúcej elektroinštalácie,  presun dodávok vrámci stavy, hrubé upratovanie, vŕtanie otvorov a prestupov, drobné pomocné a dokončovacie práce</t>
  </si>
  <si>
    <t>262144</t>
  </si>
  <si>
    <t>92</t>
  </si>
  <si>
    <t>HZS000315.S</t>
  </si>
  <si>
    <t>Stavebno montážne práce mimoriadne odborné (Tr. 5) v rozsahu menej ako 4 hodiny, zabezpečenie vypnutého stavu</t>
  </si>
  <si>
    <t>94</t>
  </si>
  <si>
    <t>VRN</t>
  </si>
  <si>
    <t>Vedľajšie rozpočtové náklady</t>
  </si>
  <si>
    <t>000700011</t>
  </si>
  <si>
    <t>Dopravné náklady - mimostavenisková doprava objektivizácia dopravných nákladov materiálov</t>
  </si>
  <si>
    <t>96</t>
  </si>
  <si>
    <t>SO 02 - Kopula</t>
  </si>
  <si>
    <t>02.1 - Stavebná časť</t>
  </si>
  <si>
    <t>-51946046</t>
  </si>
  <si>
    <t>-23707003</t>
  </si>
  <si>
    <t>3,14*2,88*2,60</t>
  </si>
  <si>
    <t>-857973243</t>
  </si>
  <si>
    <t>2073720032</t>
  </si>
  <si>
    <t>3,14*3,48*2,30</t>
  </si>
  <si>
    <t>208878288</t>
  </si>
  <si>
    <t>24,068+4,873</t>
  </si>
  <si>
    <t>-1607496675</t>
  </si>
  <si>
    <t>632001051.S</t>
  </si>
  <si>
    <t>Zhotovenie jednonásobného penetračného náteru pre potery a stierky</t>
  </si>
  <si>
    <t>-1028363463</t>
  </si>
  <si>
    <t>3,14*1,44*1,44</t>
  </si>
  <si>
    <t>585520008700.S</t>
  </si>
  <si>
    <t>Penetračný náter na nasiakavé podklady pod potery, samonivelizačné hmoty a stavebné lepidlá</t>
  </si>
  <si>
    <t>1055271680</t>
  </si>
  <si>
    <t>632451623.S</t>
  </si>
  <si>
    <t>Sanácia betónovej konštrukcie opravnou (reprofilačnou) maltou na betón a murivo hr. 15 mm</t>
  </si>
  <si>
    <t>709927447</t>
  </si>
  <si>
    <t>betonový sokel</t>
  </si>
  <si>
    <t>3,14*3,88*0,40</t>
  </si>
  <si>
    <t>632452644.S</t>
  </si>
  <si>
    <t>Cementová samonivelizačná stierka, pevnosti v tlaku 25 MPa, hr. 5 mm</t>
  </si>
  <si>
    <t>-1093635143</t>
  </si>
  <si>
    <t>27791034</t>
  </si>
  <si>
    <t>3,14*3,48*3,20</t>
  </si>
  <si>
    <t>-288123866</t>
  </si>
  <si>
    <t>-1300403988</t>
  </si>
  <si>
    <t>-187028928</t>
  </si>
  <si>
    <t>1195148276</t>
  </si>
  <si>
    <t>965044201.S</t>
  </si>
  <si>
    <t>Brúsenie existujúcich betónových podláh, zbrúsenie hrúbky do 3 mm -0,00600t</t>
  </si>
  <si>
    <t>-1749848537</t>
  </si>
  <si>
    <t>965044291.S</t>
  </si>
  <si>
    <t>Príplatok k brúseniu existujúcich betónových podláh, za každý ďalší 1 mm hrúbky -0,00200t</t>
  </si>
  <si>
    <t>-1682199852</t>
  </si>
  <si>
    <t>967042713.S</t>
  </si>
  <si>
    <t>Odsekanie muriva z kameňa alebo betónu plošné hr. do 150 mm,  -0,37500t</t>
  </si>
  <si>
    <t>765982151</t>
  </si>
  <si>
    <t>betonovy podstavec - VB</t>
  </si>
  <si>
    <t>0,20</t>
  </si>
  <si>
    <t>-566805612</t>
  </si>
  <si>
    <t>49480400</t>
  </si>
  <si>
    <t>1097937090</t>
  </si>
  <si>
    <t>-1515799116</t>
  </si>
  <si>
    <t>0,471*9 'Prepočítané koeficientom množstva</t>
  </si>
  <si>
    <t>-1710172883</t>
  </si>
  <si>
    <t>1311614678</t>
  </si>
  <si>
    <t>441209882</t>
  </si>
  <si>
    <t>7679951.1</t>
  </si>
  <si>
    <t>Oprava oceľ. mechanizmu kopuly vrátane očistenia, odmastenia a náteru</t>
  </si>
  <si>
    <t>-573849180</t>
  </si>
  <si>
    <t>-2093558244</t>
  </si>
  <si>
    <t>771415014.S</t>
  </si>
  <si>
    <t>Montáž soklíkov z obkladačiek do tmelu v. 100 mm</t>
  </si>
  <si>
    <t>-1869958218</t>
  </si>
  <si>
    <t>3,14*2,88</t>
  </si>
  <si>
    <t>771541211.S</t>
  </si>
  <si>
    <t>Montáž podláh z dlaždíc gres kladených do tmelu flexibil. mrazuvzdorného v obmedzenom priestore veľ. 200 x 200 mm</t>
  </si>
  <si>
    <t>-178640044</t>
  </si>
  <si>
    <t>597740003700.S</t>
  </si>
  <si>
    <t>Dlaždice keramické s 3D  efektom, napr,Kerion neocin Plus Cabicue Titane 3x, rozm 200x200x10 mm</t>
  </si>
  <si>
    <t>452634475</t>
  </si>
  <si>
    <t>9,043*0,10*1,10</t>
  </si>
  <si>
    <t>6,511*1,20</t>
  </si>
  <si>
    <t>771574301.S</t>
  </si>
  <si>
    <t>Rezanie keramickej dlaažby kruhového tvaru podlahy</t>
  </si>
  <si>
    <t>-1194768062</t>
  </si>
  <si>
    <t>-524377331</t>
  </si>
  <si>
    <t>1085102031</t>
  </si>
  <si>
    <t>-1236849627</t>
  </si>
  <si>
    <t>plechová krytina-kopula</t>
  </si>
  <si>
    <t>3,14*3,68*0,30</t>
  </si>
  <si>
    <t>4*3,14*1,84*1,84*0,65</t>
  </si>
  <si>
    <t>1086516932</t>
  </si>
  <si>
    <t>-16470805</t>
  </si>
  <si>
    <t>debnenie kopuly + krokvy</t>
  </si>
  <si>
    <t>68629811</t>
  </si>
  <si>
    <t>-854334414</t>
  </si>
  <si>
    <t>1719999247</t>
  </si>
  <si>
    <t>1109941914</t>
  </si>
  <si>
    <t>-1990337221</t>
  </si>
  <si>
    <t>02.2 - Elektroinštalácia</t>
  </si>
  <si>
    <t>210193201.S</t>
  </si>
  <si>
    <t>Domova rozvodnica do 8 M povrchová montáž IP 65</t>
  </si>
  <si>
    <t>357140008215.S</t>
  </si>
  <si>
    <t>Rozvodnicová skriňa RS3</t>
  </si>
  <si>
    <t>Svietidlo min. IP44, LED, 3000K, 900lm,, životnosť min. 30tis hod, napr. SF CIRC 250 V 13W 830 IP44</t>
  </si>
  <si>
    <t>114263</t>
  </si>
  <si>
    <t>Svietidlo dekoračné, nástenné "PIPER" 6W, 3000K, 489lm, IP54, antracit</t>
  </si>
  <si>
    <t>114264</t>
  </si>
  <si>
    <t>Svietidlo reflektor "ROSS" 230V LED 9W 30° IP65 3000K</t>
  </si>
  <si>
    <t>Montáž svietidla interiérového na stenu do 1,5 kg</t>
  </si>
  <si>
    <t>Montáž svietidla interiérového na strop do 3 kg</t>
  </si>
  <si>
    <t>210800190.S</t>
  </si>
  <si>
    <t>Kábel medený uložený v rúrke CYKY 450/750 V 3x10</t>
  </si>
  <si>
    <t>341110001100.S</t>
  </si>
  <si>
    <t>Kábel medený CYKY-J 3x10 mm2</t>
  </si>
  <si>
    <t>SO 04 - Slnečné hodiny</t>
  </si>
  <si>
    <t>04.1 - Stavebná časť</t>
  </si>
  <si>
    <t>122201101.S</t>
  </si>
  <si>
    <t>Odkopávka a prekopávka nezapažená v hornine 3, do 100 m3</t>
  </si>
  <si>
    <t>1763676418</t>
  </si>
  <si>
    <t>44,156*0,30</t>
  </si>
  <si>
    <t>133211101.S</t>
  </si>
  <si>
    <t>Hĺbenie šachiet v  hornine tr. 3 súdržných - ručným náradím plocha výkopu do 4 m2</t>
  </si>
  <si>
    <t>-68958499</t>
  </si>
  <si>
    <t xml:space="preserve">základ pre podstavec na inštaláciu planét </t>
  </si>
  <si>
    <t>0,50*0,50*0,25*10</t>
  </si>
  <si>
    <t>-1929854219</t>
  </si>
  <si>
    <t>182001111.S</t>
  </si>
  <si>
    <t>Plošná úprava terénu pri nerovnostiach terénu nad 50-100 mm v rovine alebo na svahu do 1:5</t>
  </si>
  <si>
    <t>1053408744</t>
  </si>
  <si>
    <t>3,14*7,50*2,00</t>
  </si>
  <si>
    <t>271533001.S</t>
  </si>
  <si>
    <t>Násyp pod základové konštrukcie so zhutnením z  kameniva hrubého drveného fr.32-63 mm</t>
  </si>
  <si>
    <t>-1187762850</t>
  </si>
  <si>
    <t>3,14*3,75*3,75*0,15</t>
  </si>
  <si>
    <t>271573001.S</t>
  </si>
  <si>
    <t>Násyp pod základové konštrukcie so zhutnením zo štrkodrvy</t>
  </si>
  <si>
    <t>-61716396</t>
  </si>
  <si>
    <t>0,50*0,50*0,05*10</t>
  </si>
  <si>
    <t>3,14*3,75*3,75*0,10</t>
  </si>
  <si>
    <t>278381544.1</t>
  </si>
  <si>
    <t>Slnečné hpdiny - Leštený betón C25/30 XC3 + 20 kg /m3, drátky + čerpanie betónu + separačná fólia+ vsyp+lak+tmel+ separačná fólia, kruh d-7,50 m, vrátane nezezových prvkov</t>
  </si>
  <si>
    <t>súbor</t>
  </si>
  <si>
    <t>-1905407936</t>
  </si>
  <si>
    <t>936104101.S</t>
  </si>
  <si>
    <t>Montáž prvkov drobnej architektúry, hmotnosti do 0,1 t</t>
  </si>
  <si>
    <t>1376242600</t>
  </si>
  <si>
    <t>592110001.1</t>
  </si>
  <si>
    <t>Betonový podstavec po stojan uchytenia planét, povrch mikrovymývaný sivý - 500x500x150 mm</t>
  </si>
  <si>
    <t>1749221892</t>
  </si>
  <si>
    <t>953943123.2</t>
  </si>
  <si>
    <t>Dodávka a montáž nerezového stojanu na osadenie planet</t>
  </si>
  <si>
    <t>-630157125</t>
  </si>
  <si>
    <t>998224111.S</t>
  </si>
  <si>
    <t>Presun hmôt pre pozemné komunikácie s krytom monolitickým betónovým akejkoľvek dĺžky objektu</t>
  </si>
  <si>
    <t>545745437</t>
  </si>
  <si>
    <t>SO 05 - Drobná architektúra</t>
  </si>
  <si>
    <t>05.1 - Stavebná časť</t>
  </si>
  <si>
    <t>132211101.S</t>
  </si>
  <si>
    <t>Hĺbenie rýh šírky do 600 mm v  hornine tr.3 súdržných - ručným náradím</t>
  </si>
  <si>
    <t>-368843548</t>
  </si>
  <si>
    <t>0,68*0,23*0,15*239</t>
  </si>
  <si>
    <t>0,40*0,40*0,15*165</t>
  </si>
  <si>
    <t>162201261.S</t>
  </si>
  <si>
    <t>Vodorovné premiestnenie výkopku horniny tr. 5 až 7 stavebným fúrikom do 10 m v rovine alebo vo svahu do 1:5</t>
  </si>
  <si>
    <t>-428879170</t>
  </si>
  <si>
    <t>162201269.S</t>
  </si>
  <si>
    <t>Príplatok za k.ď. 10m v rovine alebo vo svahu do 1:5 k vodorov. premiestneniu výkopku stavebným fúrikom horn. tr.5 až 7</t>
  </si>
  <si>
    <t>-2040934949</t>
  </si>
  <si>
    <t>1016049416</t>
  </si>
  <si>
    <t>1845287643</t>
  </si>
  <si>
    <t>konečná úprava terenu po ukonceni prác</t>
  </si>
  <si>
    <t>250,00</t>
  </si>
  <si>
    <t>596111111.1</t>
  </si>
  <si>
    <t>Kladenie z andenzitu do lôžka z kameniva ťaženého</t>
  </si>
  <si>
    <t>845463236</t>
  </si>
  <si>
    <t>orientačný rozmer 400c40 vm</t>
  </si>
  <si>
    <t>0,40*0,40*165</t>
  </si>
  <si>
    <t>583840001600.S</t>
  </si>
  <si>
    <t>Šlapáky Andezit A1 Sivo-Hnedá farba, hrúbka 3-6 cm , veľkosť 400-700 mm</t>
  </si>
  <si>
    <t>-477292891</t>
  </si>
  <si>
    <t>596111111.S</t>
  </si>
  <si>
    <t>Kladenie dlažby pre peších do lôžka z kameniva ťaženého</t>
  </si>
  <si>
    <t>1711389857</t>
  </si>
  <si>
    <t>0,675*0,225*239</t>
  </si>
  <si>
    <t>592460023550.S</t>
  </si>
  <si>
    <t>Dlažba z ušľachtilého bieleho betónu, imitácia dlážkové drevo, rozm 675x225x40 m</t>
  </si>
  <si>
    <t>1269562028</t>
  </si>
  <si>
    <t>631571003.S</t>
  </si>
  <si>
    <t>Násyp zo štrkopiesku 0-32 (pre spevnenie podkladu)</t>
  </si>
  <si>
    <t>-737004742</t>
  </si>
  <si>
    <t>0,68*0,23*0,10*239</t>
  </si>
  <si>
    <t>0,40*0,40*0,10*165</t>
  </si>
  <si>
    <t>998223011.S</t>
  </si>
  <si>
    <t>Presun hmôt pre pozemné komunikácie s krytom dláždeným (822 2.3, 822 5.3) akejkoľvek dĺžky objektu</t>
  </si>
  <si>
    <t>-1268103178</t>
  </si>
  <si>
    <t>Chodníky</t>
  </si>
  <si>
    <t>Slnečné hodiny a drobná architektúra</t>
  </si>
  <si>
    <t>SO 04 - Slnečné hodiny a drobná architektúra</t>
  </si>
  <si>
    <t>SO 05 - Chodníky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</si>
</sst>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4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4" fontId="26" fillId="0" borderId="0" xfId="0" applyNumberFormat="1" applyFont="1"/>
    <xf numFmtId="166" fontId="35" fillId="0" borderId="12" xfId="0" applyNumberFormat="1" applyFont="1" applyBorder="1"/>
    <xf numFmtId="166" fontId="35" fillId="0" borderId="13" xfId="0" applyNumberFormat="1" applyFont="1" applyBorder="1"/>
    <xf numFmtId="4" fontId="36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167" fontId="24" fillId="3" borderId="22" xfId="0" applyNumberFormat="1" applyFont="1" applyFill="1" applyBorder="1" applyAlignment="1" applyProtection="1">
      <alignment vertical="center"/>
      <protection locked="0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14" fontId="2" fillId="3" borderId="0" xfId="0" applyNumberFormat="1" applyFont="1" applyFill="1" applyAlignment="1" applyProtection="1">
      <alignment horizontal="left" vertical="center"/>
      <protection locked="0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4" fontId="29" fillId="0" borderId="0" xfId="0" applyNumberFormat="1" applyFont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4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164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2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4" fillId="5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6"/>
  <sheetViews>
    <sheetView showGridLines="0" topLeftCell="A103" workbookViewId="0">
      <selection activeCell="AI9" sqref="AI9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" customHeight="1">
      <c r="AR2" s="205" t="s">
        <v>5</v>
      </c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S2" s="16" t="s">
        <v>6</v>
      </c>
      <c r="BT2" s="16" t="s">
        <v>7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4.9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ht="12" customHeight="1">
      <c r="B5" s="19"/>
      <c r="D5" s="23" t="s">
        <v>12</v>
      </c>
      <c r="K5" s="221" t="s">
        <v>13</v>
      </c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R5" s="19"/>
      <c r="BE5" s="218" t="s">
        <v>14</v>
      </c>
      <c r="BS5" s="16" t="s">
        <v>6</v>
      </c>
    </row>
    <row r="6" spans="1:74" ht="36.9" customHeight="1">
      <c r="B6" s="19"/>
      <c r="D6" s="25" t="s">
        <v>15</v>
      </c>
      <c r="K6" s="222" t="s">
        <v>16</v>
      </c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R6" s="19"/>
      <c r="BE6" s="219"/>
      <c r="BS6" s="16" t="s">
        <v>6</v>
      </c>
    </row>
    <row r="7" spans="1:74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19"/>
      <c r="BS7" s="16" t="s">
        <v>6</v>
      </c>
    </row>
    <row r="8" spans="1:74" ht="12" customHeight="1">
      <c r="B8" s="19"/>
      <c r="D8" s="26" t="s">
        <v>19</v>
      </c>
      <c r="K8" s="24" t="s">
        <v>20</v>
      </c>
      <c r="AK8" s="26" t="s">
        <v>21</v>
      </c>
      <c r="AN8" s="195"/>
      <c r="AR8" s="19"/>
      <c r="BE8" s="219"/>
      <c r="BS8" s="16" t="s">
        <v>6</v>
      </c>
    </row>
    <row r="9" spans="1:74" ht="14.4" customHeight="1">
      <c r="B9" s="19"/>
      <c r="AR9" s="19"/>
      <c r="BE9" s="219"/>
      <c r="BS9" s="16" t="s">
        <v>6</v>
      </c>
    </row>
    <row r="10" spans="1:74" ht="12" customHeight="1">
      <c r="B10" s="19"/>
      <c r="D10" s="26" t="s">
        <v>22</v>
      </c>
      <c r="AK10" s="26" t="s">
        <v>23</v>
      </c>
      <c r="AN10" s="24" t="s">
        <v>1</v>
      </c>
      <c r="AR10" s="19"/>
      <c r="BE10" s="219"/>
      <c r="BS10" s="16" t="s">
        <v>6</v>
      </c>
    </row>
    <row r="11" spans="1:74" ht="18.600000000000001" customHeight="1">
      <c r="B11" s="19"/>
      <c r="E11" s="24" t="s">
        <v>24</v>
      </c>
      <c r="AK11" s="26" t="s">
        <v>25</v>
      </c>
      <c r="AN11" s="24" t="s">
        <v>1</v>
      </c>
      <c r="AR11" s="19"/>
      <c r="BE11" s="219"/>
      <c r="BS11" s="16" t="s">
        <v>6</v>
      </c>
    </row>
    <row r="12" spans="1:74" ht="6.9" customHeight="1">
      <c r="B12" s="19"/>
      <c r="AR12" s="19"/>
      <c r="BE12" s="219"/>
      <c r="BS12" s="16" t="s">
        <v>6</v>
      </c>
    </row>
    <row r="13" spans="1:74" ht="12" customHeight="1">
      <c r="B13" s="19"/>
      <c r="D13" s="26" t="s">
        <v>26</v>
      </c>
      <c r="AK13" s="26" t="s">
        <v>23</v>
      </c>
      <c r="AN13" s="28" t="s">
        <v>27</v>
      </c>
      <c r="AR13" s="19"/>
      <c r="BE13" s="219"/>
      <c r="BS13" s="16" t="s">
        <v>6</v>
      </c>
    </row>
    <row r="14" spans="1:74" ht="13.2">
      <c r="B14" s="19"/>
      <c r="E14" s="233" t="s">
        <v>27</v>
      </c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6" t="s">
        <v>25</v>
      </c>
      <c r="AN14" s="28" t="s">
        <v>27</v>
      </c>
      <c r="AR14" s="19"/>
      <c r="BE14" s="219"/>
      <c r="BS14" s="16" t="s">
        <v>6</v>
      </c>
    </row>
    <row r="15" spans="1:74" ht="6.9" customHeight="1">
      <c r="B15" s="19"/>
      <c r="AR15" s="19"/>
      <c r="BE15" s="219"/>
      <c r="BS15" s="16" t="s">
        <v>3</v>
      </c>
    </row>
    <row r="16" spans="1:74" ht="12" customHeight="1">
      <c r="B16" s="19"/>
      <c r="D16" s="26" t="s">
        <v>28</v>
      </c>
      <c r="AK16" s="26" t="s">
        <v>23</v>
      </c>
      <c r="AN16" s="24" t="s">
        <v>1</v>
      </c>
      <c r="AR16" s="19"/>
      <c r="BE16" s="219"/>
      <c r="BS16" s="16" t="s">
        <v>3</v>
      </c>
    </row>
    <row r="17" spans="2:71" ht="18.600000000000001" customHeight="1">
      <c r="B17" s="19"/>
      <c r="E17" s="24" t="s">
        <v>29</v>
      </c>
      <c r="AK17" s="26" t="s">
        <v>25</v>
      </c>
      <c r="AN17" s="24" t="s">
        <v>1</v>
      </c>
      <c r="AR17" s="19"/>
      <c r="BE17" s="219"/>
      <c r="BS17" s="16" t="s">
        <v>30</v>
      </c>
    </row>
    <row r="18" spans="2:71" ht="6.9" customHeight="1">
      <c r="B18" s="19"/>
      <c r="AR18" s="19"/>
      <c r="BE18" s="219"/>
      <c r="BS18" s="16" t="s">
        <v>6</v>
      </c>
    </row>
    <row r="19" spans="2:71" ht="12" customHeight="1">
      <c r="B19" s="19"/>
      <c r="D19" s="26" t="s">
        <v>31</v>
      </c>
      <c r="AK19" s="26" t="s">
        <v>23</v>
      </c>
      <c r="AN19" s="24" t="s">
        <v>1</v>
      </c>
      <c r="AR19" s="19"/>
      <c r="BE19" s="219"/>
      <c r="BS19" s="16" t="s">
        <v>6</v>
      </c>
    </row>
    <row r="20" spans="2:71" ht="18.600000000000001" customHeight="1">
      <c r="B20" s="19"/>
      <c r="E20" s="24" t="s">
        <v>32</v>
      </c>
      <c r="AK20" s="26" t="s">
        <v>25</v>
      </c>
      <c r="AN20" s="24" t="s">
        <v>1</v>
      </c>
      <c r="AR20" s="19"/>
      <c r="BE20" s="219"/>
      <c r="BS20" s="16" t="s">
        <v>30</v>
      </c>
    </row>
    <row r="21" spans="2:71" ht="6.9" customHeight="1">
      <c r="B21" s="19"/>
      <c r="AR21" s="19"/>
      <c r="BE21" s="219"/>
    </row>
    <row r="22" spans="2:71" ht="12" customHeight="1">
      <c r="B22" s="19"/>
      <c r="D22" s="26" t="s">
        <v>33</v>
      </c>
      <c r="AR22" s="19"/>
      <c r="BE22" s="219"/>
    </row>
    <row r="23" spans="2:71" ht="16.5" customHeight="1">
      <c r="B23" s="19"/>
      <c r="E23" s="235" t="s">
        <v>1</v>
      </c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R23" s="19"/>
      <c r="BE23" s="219"/>
    </row>
    <row r="24" spans="2:71" ht="6.9" customHeight="1">
      <c r="B24" s="19"/>
      <c r="AR24" s="19"/>
      <c r="BE24" s="219"/>
    </row>
    <row r="25" spans="2:71" ht="6.9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9"/>
    </row>
    <row r="26" spans="2:71" s="1" customFormat="1" ht="25.95" customHeight="1">
      <c r="B26" s="31"/>
      <c r="D26" s="32" t="s">
        <v>34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36">
        <f>ROUND(AG94,2)</f>
        <v>0</v>
      </c>
      <c r="AL26" s="237"/>
      <c r="AM26" s="237"/>
      <c r="AN26" s="237"/>
      <c r="AO26" s="237"/>
      <c r="AR26" s="31"/>
      <c r="BE26" s="219"/>
    </row>
    <row r="27" spans="2:71" s="1" customFormat="1" ht="6.9" customHeight="1">
      <c r="B27" s="31"/>
      <c r="AR27" s="31"/>
      <c r="BE27" s="219"/>
    </row>
    <row r="28" spans="2:71" s="1" customFormat="1" ht="13.2">
      <c r="B28" s="31"/>
      <c r="L28" s="238" t="s">
        <v>35</v>
      </c>
      <c r="M28" s="238"/>
      <c r="N28" s="238"/>
      <c r="O28" s="238"/>
      <c r="P28" s="238"/>
      <c r="W28" s="238" t="s">
        <v>36</v>
      </c>
      <c r="X28" s="238"/>
      <c r="Y28" s="238"/>
      <c r="Z28" s="238"/>
      <c r="AA28" s="238"/>
      <c r="AB28" s="238"/>
      <c r="AC28" s="238"/>
      <c r="AD28" s="238"/>
      <c r="AE28" s="238"/>
      <c r="AK28" s="238" t="s">
        <v>37</v>
      </c>
      <c r="AL28" s="238"/>
      <c r="AM28" s="238"/>
      <c r="AN28" s="238"/>
      <c r="AO28" s="238"/>
      <c r="AR28" s="31"/>
      <c r="BE28" s="219"/>
    </row>
    <row r="29" spans="2:71" s="2" customFormat="1" ht="14.4" customHeight="1">
      <c r="B29" s="35"/>
      <c r="D29" s="26" t="s">
        <v>38</v>
      </c>
      <c r="F29" s="36" t="s">
        <v>39</v>
      </c>
      <c r="L29" s="223">
        <v>0.23</v>
      </c>
      <c r="M29" s="224"/>
      <c r="N29" s="224"/>
      <c r="O29" s="224"/>
      <c r="P29" s="224"/>
      <c r="Q29" s="37"/>
      <c r="R29" s="37"/>
      <c r="S29" s="37"/>
      <c r="T29" s="37"/>
      <c r="U29" s="37"/>
      <c r="V29" s="37"/>
      <c r="W29" s="225">
        <f>ROUND(AZ94, 2)</f>
        <v>0</v>
      </c>
      <c r="X29" s="224"/>
      <c r="Y29" s="224"/>
      <c r="Z29" s="224"/>
      <c r="AA29" s="224"/>
      <c r="AB29" s="224"/>
      <c r="AC29" s="224"/>
      <c r="AD29" s="224"/>
      <c r="AE29" s="224"/>
      <c r="AF29" s="37"/>
      <c r="AG29" s="37"/>
      <c r="AH29" s="37"/>
      <c r="AI29" s="37"/>
      <c r="AJ29" s="37"/>
      <c r="AK29" s="225">
        <f>ROUND(AV94, 2)</f>
        <v>0</v>
      </c>
      <c r="AL29" s="224"/>
      <c r="AM29" s="224"/>
      <c r="AN29" s="224"/>
      <c r="AO29" s="224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  <c r="BE29" s="220"/>
    </row>
    <row r="30" spans="2:71" s="2" customFormat="1" ht="14.4" customHeight="1">
      <c r="B30" s="35"/>
      <c r="F30" s="36" t="s">
        <v>40</v>
      </c>
      <c r="L30" s="223">
        <v>0.23</v>
      </c>
      <c r="M30" s="224"/>
      <c r="N30" s="224"/>
      <c r="O30" s="224"/>
      <c r="P30" s="224"/>
      <c r="Q30" s="37"/>
      <c r="R30" s="37"/>
      <c r="S30" s="37"/>
      <c r="T30" s="37"/>
      <c r="U30" s="37"/>
      <c r="V30" s="37"/>
      <c r="W30" s="225">
        <f>ROUND(BA94, 2)</f>
        <v>0</v>
      </c>
      <c r="X30" s="224"/>
      <c r="Y30" s="224"/>
      <c r="Z30" s="224"/>
      <c r="AA30" s="224"/>
      <c r="AB30" s="224"/>
      <c r="AC30" s="224"/>
      <c r="AD30" s="224"/>
      <c r="AE30" s="224"/>
      <c r="AF30" s="37"/>
      <c r="AG30" s="37"/>
      <c r="AH30" s="37"/>
      <c r="AI30" s="37"/>
      <c r="AJ30" s="37"/>
      <c r="AK30" s="225">
        <f>ROUND(AW94, 2)</f>
        <v>0</v>
      </c>
      <c r="AL30" s="224"/>
      <c r="AM30" s="224"/>
      <c r="AN30" s="224"/>
      <c r="AO30" s="224"/>
      <c r="AP30" s="37"/>
      <c r="AQ30" s="37"/>
      <c r="AR30" s="38"/>
      <c r="AS30" s="37"/>
      <c r="AT30" s="37"/>
      <c r="AU30" s="37"/>
      <c r="AV30" s="37"/>
      <c r="AW30" s="37"/>
      <c r="AX30" s="37"/>
      <c r="AY30" s="37"/>
      <c r="AZ30" s="37"/>
      <c r="BE30" s="220"/>
    </row>
    <row r="31" spans="2:71" s="2" customFormat="1" ht="14.4" hidden="1" customHeight="1">
      <c r="B31" s="35"/>
      <c r="F31" s="26" t="s">
        <v>41</v>
      </c>
      <c r="L31" s="232">
        <v>0.23</v>
      </c>
      <c r="M31" s="231"/>
      <c r="N31" s="231"/>
      <c r="O31" s="231"/>
      <c r="P31" s="231"/>
      <c r="W31" s="230">
        <f>ROUND(BB94, 2)</f>
        <v>0</v>
      </c>
      <c r="X31" s="231"/>
      <c r="Y31" s="231"/>
      <c r="Z31" s="231"/>
      <c r="AA31" s="231"/>
      <c r="AB31" s="231"/>
      <c r="AC31" s="231"/>
      <c r="AD31" s="231"/>
      <c r="AE31" s="231"/>
      <c r="AK31" s="230">
        <v>0</v>
      </c>
      <c r="AL31" s="231"/>
      <c r="AM31" s="231"/>
      <c r="AN31" s="231"/>
      <c r="AO31" s="231"/>
      <c r="AR31" s="35"/>
      <c r="BE31" s="220"/>
    </row>
    <row r="32" spans="2:71" s="2" customFormat="1" ht="14.4" hidden="1" customHeight="1">
      <c r="B32" s="35"/>
      <c r="F32" s="26" t="s">
        <v>42</v>
      </c>
      <c r="L32" s="232">
        <v>0.23</v>
      </c>
      <c r="M32" s="231"/>
      <c r="N32" s="231"/>
      <c r="O32" s="231"/>
      <c r="P32" s="231"/>
      <c r="W32" s="230">
        <f>ROUND(BC94, 2)</f>
        <v>0</v>
      </c>
      <c r="X32" s="231"/>
      <c r="Y32" s="231"/>
      <c r="Z32" s="231"/>
      <c r="AA32" s="231"/>
      <c r="AB32" s="231"/>
      <c r="AC32" s="231"/>
      <c r="AD32" s="231"/>
      <c r="AE32" s="231"/>
      <c r="AK32" s="230">
        <v>0</v>
      </c>
      <c r="AL32" s="231"/>
      <c r="AM32" s="231"/>
      <c r="AN32" s="231"/>
      <c r="AO32" s="231"/>
      <c r="AR32" s="35"/>
      <c r="BE32" s="220"/>
    </row>
    <row r="33" spans="2:57" s="2" customFormat="1" ht="14.4" hidden="1" customHeight="1">
      <c r="B33" s="35"/>
      <c r="F33" s="36" t="s">
        <v>43</v>
      </c>
      <c r="L33" s="223">
        <v>0</v>
      </c>
      <c r="M33" s="224"/>
      <c r="N33" s="224"/>
      <c r="O33" s="224"/>
      <c r="P33" s="224"/>
      <c r="Q33" s="37"/>
      <c r="R33" s="37"/>
      <c r="S33" s="37"/>
      <c r="T33" s="37"/>
      <c r="U33" s="37"/>
      <c r="V33" s="37"/>
      <c r="W33" s="225">
        <f>ROUND(BD94, 2)</f>
        <v>0</v>
      </c>
      <c r="X33" s="224"/>
      <c r="Y33" s="224"/>
      <c r="Z33" s="224"/>
      <c r="AA33" s="224"/>
      <c r="AB33" s="224"/>
      <c r="AC33" s="224"/>
      <c r="AD33" s="224"/>
      <c r="AE33" s="224"/>
      <c r="AF33" s="37"/>
      <c r="AG33" s="37"/>
      <c r="AH33" s="37"/>
      <c r="AI33" s="37"/>
      <c r="AJ33" s="37"/>
      <c r="AK33" s="225">
        <v>0</v>
      </c>
      <c r="AL33" s="224"/>
      <c r="AM33" s="224"/>
      <c r="AN33" s="224"/>
      <c r="AO33" s="224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  <c r="BE33" s="220"/>
    </row>
    <row r="34" spans="2:57" s="1" customFormat="1" ht="6.9" customHeight="1">
      <c r="B34" s="31"/>
      <c r="AR34" s="31"/>
      <c r="BE34" s="219"/>
    </row>
    <row r="35" spans="2:57" s="1" customFormat="1" ht="25.95" customHeight="1">
      <c r="B35" s="31"/>
      <c r="C35" s="39"/>
      <c r="D35" s="40" t="s">
        <v>44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45</v>
      </c>
      <c r="U35" s="41"/>
      <c r="V35" s="41"/>
      <c r="W35" s="41"/>
      <c r="X35" s="229" t="s">
        <v>46</v>
      </c>
      <c r="Y35" s="227"/>
      <c r="Z35" s="227"/>
      <c r="AA35" s="227"/>
      <c r="AB35" s="227"/>
      <c r="AC35" s="41"/>
      <c r="AD35" s="41"/>
      <c r="AE35" s="41"/>
      <c r="AF35" s="41"/>
      <c r="AG35" s="41"/>
      <c r="AH35" s="41"/>
      <c r="AI35" s="41"/>
      <c r="AJ35" s="41"/>
      <c r="AK35" s="226">
        <f>SUM(AK26:AK33)</f>
        <v>0</v>
      </c>
      <c r="AL35" s="227"/>
      <c r="AM35" s="227"/>
      <c r="AN35" s="227"/>
      <c r="AO35" s="228"/>
      <c r="AP35" s="39"/>
      <c r="AQ35" s="39"/>
      <c r="AR35" s="31"/>
    </row>
    <row r="36" spans="2:57" s="1" customFormat="1" ht="6.9" customHeight="1">
      <c r="B36" s="31"/>
      <c r="AR36" s="31"/>
    </row>
    <row r="37" spans="2:57" s="1" customFormat="1" ht="14.4" customHeight="1">
      <c r="B37" s="31"/>
      <c r="AR37" s="31"/>
    </row>
    <row r="38" spans="2:57" ht="14.4" customHeight="1">
      <c r="B38" s="19"/>
      <c r="AR38" s="19"/>
    </row>
    <row r="39" spans="2:57" ht="14.4" customHeight="1">
      <c r="B39" s="19"/>
      <c r="AR39" s="19"/>
    </row>
    <row r="40" spans="2:57" ht="14.4" customHeight="1">
      <c r="B40" s="19"/>
      <c r="AR40" s="19"/>
    </row>
    <row r="41" spans="2:57" ht="14.4" customHeight="1">
      <c r="B41" s="19"/>
      <c r="AR41" s="19"/>
    </row>
    <row r="42" spans="2:57" ht="14.4" customHeight="1">
      <c r="B42" s="19"/>
      <c r="AR42" s="19"/>
    </row>
    <row r="43" spans="2:57" ht="14.4" customHeight="1">
      <c r="B43" s="19"/>
      <c r="AR43" s="19"/>
    </row>
    <row r="44" spans="2:57" ht="14.4" customHeight="1">
      <c r="B44" s="19"/>
      <c r="AR44" s="19"/>
    </row>
    <row r="45" spans="2:57" ht="14.4" customHeight="1">
      <c r="B45" s="19"/>
      <c r="AR45" s="19"/>
    </row>
    <row r="46" spans="2:57" ht="14.4" customHeight="1">
      <c r="B46" s="19"/>
      <c r="AR46" s="19"/>
    </row>
    <row r="47" spans="2:57" ht="14.4" customHeight="1">
      <c r="B47" s="19"/>
      <c r="AR47" s="19"/>
    </row>
    <row r="48" spans="2:57" ht="14.4" customHeight="1">
      <c r="B48" s="19"/>
      <c r="AR48" s="19"/>
    </row>
    <row r="49" spans="2:44" s="1" customFormat="1" ht="14.4" customHeight="1">
      <c r="B49" s="31"/>
      <c r="D49" s="43" t="s">
        <v>47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48</v>
      </c>
      <c r="AI49" s="44"/>
      <c r="AJ49" s="44"/>
      <c r="AK49" s="44"/>
      <c r="AL49" s="44"/>
      <c r="AM49" s="44"/>
      <c r="AN49" s="44"/>
      <c r="AO49" s="44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3.2">
      <c r="B60" s="31"/>
      <c r="D60" s="45" t="s">
        <v>49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5" t="s">
        <v>50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5" t="s">
        <v>49</v>
      </c>
      <c r="AI60" s="33"/>
      <c r="AJ60" s="33"/>
      <c r="AK60" s="33"/>
      <c r="AL60" s="33"/>
      <c r="AM60" s="45" t="s">
        <v>50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3.2">
      <c r="B64" s="31"/>
      <c r="D64" s="43" t="s">
        <v>51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3" t="s">
        <v>52</v>
      </c>
      <c r="AI64" s="44"/>
      <c r="AJ64" s="44"/>
      <c r="AK64" s="44"/>
      <c r="AL64" s="44"/>
      <c r="AM64" s="44"/>
      <c r="AN64" s="44"/>
      <c r="AO64" s="44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3.2">
      <c r="B75" s="31"/>
      <c r="D75" s="45" t="s">
        <v>49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5" t="s">
        <v>50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5" t="s">
        <v>49</v>
      </c>
      <c r="AI75" s="33"/>
      <c r="AJ75" s="33"/>
      <c r="AK75" s="33"/>
      <c r="AL75" s="33"/>
      <c r="AM75" s="45" t="s">
        <v>50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1"/>
    </row>
    <row r="81" spans="1:91" s="1" customFormat="1" ht="6.9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1"/>
    </row>
    <row r="82" spans="1:91" s="1" customFormat="1" ht="24.9" customHeight="1">
      <c r="B82" s="31"/>
      <c r="C82" s="20" t="s">
        <v>53</v>
      </c>
      <c r="AR82" s="31"/>
    </row>
    <row r="83" spans="1:91" s="1" customFormat="1" ht="6.9" customHeight="1">
      <c r="B83" s="31"/>
      <c r="AR83" s="31"/>
    </row>
    <row r="84" spans="1:91" s="3" customFormat="1" ht="12" customHeight="1">
      <c r="B84" s="50"/>
      <c r="C84" s="26" t="s">
        <v>12</v>
      </c>
      <c r="L84" s="3" t="str">
        <f>K5</f>
        <v>156</v>
      </c>
      <c r="AR84" s="50"/>
    </row>
    <row r="85" spans="1:91" s="4" customFormat="1" ht="36.9" customHeight="1">
      <c r="B85" s="51"/>
      <c r="C85" s="52" t="s">
        <v>15</v>
      </c>
      <c r="L85" s="215" t="str">
        <f>K6</f>
        <v>Stavebné úpravy objektov a areálu pozorovateľne Krajskej hvezdárne Malý Diel Žilina</v>
      </c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R85" s="51"/>
    </row>
    <row r="86" spans="1:91" s="1" customFormat="1" ht="6.9" customHeight="1">
      <c r="B86" s="31"/>
      <c r="AR86" s="31"/>
    </row>
    <row r="87" spans="1:91" s="1" customFormat="1" ht="12" customHeight="1">
      <c r="B87" s="31"/>
      <c r="C87" s="26" t="s">
        <v>19</v>
      </c>
      <c r="L87" s="53" t="str">
        <f>IF(K8="","",K8)</f>
        <v>Žilina</v>
      </c>
      <c r="AI87" s="26" t="s">
        <v>21</v>
      </c>
      <c r="AM87" s="208" t="str">
        <f>IF(AN8= "","",AN8)</f>
        <v/>
      </c>
      <c r="AN87" s="208"/>
      <c r="AR87" s="31"/>
    </row>
    <row r="88" spans="1:91" s="1" customFormat="1" ht="6.9" customHeight="1">
      <c r="B88" s="31"/>
      <c r="AR88" s="31"/>
    </row>
    <row r="89" spans="1:91" s="1" customFormat="1" ht="25.65" customHeight="1">
      <c r="B89" s="31"/>
      <c r="C89" s="26" t="s">
        <v>22</v>
      </c>
      <c r="L89" s="3" t="str">
        <f>IF(E11= "","",E11)</f>
        <v>Krajská hvezdáreň v Žiline, Malý Diel, Žilina</v>
      </c>
      <c r="AI89" s="26" t="s">
        <v>28</v>
      </c>
      <c r="AM89" s="209" t="str">
        <f>IF(E17="","",E17)</f>
        <v>STUDIO APP, s.r.o. Kysucké Nové Mesto</v>
      </c>
      <c r="AN89" s="210"/>
      <c r="AO89" s="210"/>
      <c r="AP89" s="210"/>
      <c r="AR89" s="31"/>
      <c r="AS89" s="211" t="s">
        <v>54</v>
      </c>
      <c r="AT89" s="212"/>
      <c r="AU89" s="55"/>
      <c r="AV89" s="55"/>
      <c r="AW89" s="55"/>
      <c r="AX89" s="55"/>
      <c r="AY89" s="55"/>
      <c r="AZ89" s="55"/>
      <c r="BA89" s="55"/>
      <c r="BB89" s="55"/>
      <c r="BC89" s="55"/>
      <c r="BD89" s="56"/>
    </row>
    <row r="90" spans="1:91" s="1" customFormat="1" ht="15.15" customHeight="1">
      <c r="B90" s="31"/>
      <c r="C90" s="26" t="s">
        <v>26</v>
      </c>
      <c r="L90" s="3" t="str">
        <f>IF(E14= "Vyplň údaj","",E14)</f>
        <v/>
      </c>
      <c r="AI90" s="26" t="s">
        <v>31</v>
      </c>
      <c r="AM90" s="209" t="str">
        <f>IF(E20="","",E20)</f>
        <v xml:space="preserve"> </v>
      </c>
      <c r="AN90" s="210"/>
      <c r="AO90" s="210"/>
      <c r="AP90" s="210"/>
      <c r="AR90" s="31"/>
      <c r="AS90" s="213"/>
      <c r="AT90" s="214"/>
      <c r="BD90" s="57"/>
    </row>
    <row r="91" spans="1:91" s="1" customFormat="1" ht="10.65" customHeight="1">
      <c r="B91" s="31"/>
      <c r="AR91" s="31"/>
      <c r="AS91" s="213"/>
      <c r="AT91" s="214"/>
      <c r="BD91" s="57"/>
    </row>
    <row r="92" spans="1:91" s="1" customFormat="1" ht="29.25" customHeight="1">
      <c r="B92" s="31"/>
      <c r="C92" s="241" t="s">
        <v>55</v>
      </c>
      <c r="D92" s="201"/>
      <c r="E92" s="201"/>
      <c r="F92" s="201"/>
      <c r="G92" s="201"/>
      <c r="H92" s="58"/>
      <c r="I92" s="200" t="s">
        <v>56</v>
      </c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201"/>
      <c r="AE92" s="201"/>
      <c r="AF92" s="201"/>
      <c r="AG92" s="207" t="s">
        <v>57</v>
      </c>
      <c r="AH92" s="201"/>
      <c r="AI92" s="201"/>
      <c r="AJ92" s="201"/>
      <c r="AK92" s="201"/>
      <c r="AL92" s="201"/>
      <c r="AM92" s="201"/>
      <c r="AN92" s="200" t="s">
        <v>58</v>
      </c>
      <c r="AO92" s="201"/>
      <c r="AP92" s="202"/>
      <c r="AQ92" s="59" t="s">
        <v>59</v>
      </c>
      <c r="AR92" s="31"/>
      <c r="AS92" s="60" t="s">
        <v>60</v>
      </c>
      <c r="AT92" s="61" t="s">
        <v>61</v>
      </c>
      <c r="AU92" s="61" t="s">
        <v>62</v>
      </c>
      <c r="AV92" s="61" t="s">
        <v>63</v>
      </c>
      <c r="AW92" s="61" t="s">
        <v>64</v>
      </c>
      <c r="AX92" s="61" t="s">
        <v>65</v>
      </c>
      <c r="AY92" s="61" t="s">
        <v>66</v>
      </c>
      <c r="AZ92" s="61" t="s">
        <v>67</v>
      </c>
      <c r="BA92" s="61" t="s">
        <v>68</v>
      </c>
      <c r="BB92" s="61" t="s">
        <v>69</v>
      </c>
      <c r="BC92" s="61" t="s">
        <v>70</v>
      </c>
      <c r="BD92" s="62" t="s">
        <v>71</v>
      </c>
    </row>
    <row r="93" spans="1:91" s="1" customFormat="1" ht="10.65" customHeight="1">
      <c r="B93" s="31"/>
      <c r="AR93" s="31"/>
      <c r="AS93" s="63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6"/>
    </row>
    <row r="94" spans="1:91" s="5" customFormat="1" ht="32.4" customHeight="1">
      <c r="B94" s="64"/>
      <c r="C94" s="65" t="s">
        <v>72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217">
        <f>ROUND(AG95+AG98+AG101+AG103,2)</f>
        <v>0</v>
      </c>
      <c r="AH94" s="217"/>
      <c r="AI94" s="217"/>
      <c r="AJ94" s="217"/>
      <c r="AK94" s="217"/>
      <c r="AL94" s="217"/>
      <c r="AM94" s="217"/>
      <c r="AN94" s="203">
        <f t="shared" ref="AN94:AN104" si="0">SUM(AG94,AT94)</f>
        <v>0</v>
      </c>
      <c r="AO94" s="203"/>
      <c r="AP94" s="203"/>
      <c r="AQ94" s="68" t="s">
        <v>1</v>
      </c>
      <c r="AR94" s="64"/>
      <c r="AS94" s="69">
        <f>ROUND(AS95+AS98+AS101+AS103,2)</f>
        <v>0</v>
      </c>
      <c r="AT94" s="70">
        <f t="shared" ref="AT94:AT104" si="1">ROUND(SUM(AV94:AW94),2)</f>
        <v>0</v>
      </c>
      <c r="AU94" s="71">
        <f>ROUND(AU95+AU98+AU101+AU103,5)</f>
        <v>0</v>
      </c>
      <c r="AV94" s="70">
        <f>ROUND(AZ94*L29,2)</f>
        <v>0</v>
      </c>
      <c r="AW94" s="70">
        <f>ROUND(BA94*L30,2)</f>
        <v>0</v>
      </c>
      <c r="AX94" s="70">
        <f>ROUND(BB94*L29,2)</f>
        <v>0</v>
      </c>
      <c r="AY94" s="70">
        <f>ROUND(BC94*L30,2)</f>
        <v>0</v>
      </c>
      <c r="AZ94" s="70">
        <f>ROUND(AZ95+AZ98+AZ101+AZ103,2)</f>
        <v>0</v>
      </c>
      <c r="BA94" s="70">
        <f>ROUND(BA95+BA98+BA101+BA103,2)</f>
        <v>0</v>
      </c>
      <c r="BB94" s="70">
        <f>ROUND(BB95+BB98+BB101+BB103,2)</f>
        <v>0</v>
      </c>
      <c r="BC94" s="70">
        <f>ROUND(BC95+BC98+BC101+BC103,2)</f>
        <v>0</v>
      </c>
      <c r="BD94" s="72">
        <f>ROUND(BD95+BD98+BD101+BD103,2)</f>
        <v>0</v>
      </c>
      <c r="BS94" s="73" t="s">
        <v>73</v>
      </c>
      <c r="BT94" s="73" t="s">
        <v>74</v>
      </c>
      <c r="BU94" s="74" t="s">
        <v>75</v>
      </c>
      <c r="BV94" s="73" t="s">
        <v>76</v>
      </c>
      <c r="BW94" s="73" t="s">
        <v>4</v>
      </c>
      <c r="BX94" s="73" t="s">
        <v>77</v>
      </c>
      <c r="CL94" s="73" t="s">
        <v>1</v>
      </c>
    </row>
    <row r="95" spans="1:91" s="6" customFormat="1" ht="16.5" customHeight="1">
      <c r="B95" s="75"/>
      <c r="C95" s="76"/>
      <c r="D95" s="240" t="s">
        <v>78</v>
      </c>
      <c r="E95" s="240"/>
      <c r="F95" s="240"/>
      <c r="G95" s="240"/>
      <c r="H95" s="240"/>
      <c r="I95" s="77"/>
      <c r="J95" s="240" t="s">
        <v>79</v>
      </c>
      <c r="K95" s="240"/>
      <c r="L95" s="240"/>
      <c r="M95" s="240"/>
      <c r="N95" s="240"/>
      <c r="O95" s="240"/>
      <c r="P95" s="240"/>
      <c r="Q95" s="240"/>
      <c r="R95" s="240"/>
      <c r="S95" s="240"/>
      <c r="T95" s="240"/>
      <c r="U95" s="240"/>
      <c r="V95" s="240"/>
      <c r="W95" s="240"/>
      <c r="X95" s="240"/>
      <c r="Y95" s="240"/>
      <c r="Z95" s="240"/>
      <c r="AA95" s="240"/>
      <c r="AB95" s="240"/>
      <c r="AC95" s="240"/>
      <c r="AD95" s="240"/>
      <c r="AE95" s="240"/>
      <c r="AF95" s="240"/>
      <c r="AG95" s="204">
        <f>ROUND(SUM(AG96:AG97),2)</f>
        <v>0</v>
      </c>
      <c r="AH95" s="199"/>
      <c r="AI95" s="199"/>
      <c r="AJ95" s="199"/>
      <c r="AK95" s="199"/>
      <c r="AL95" s="199"/>
      <c r="AM95" s="199"/>
      <c r="AN95" s="198">
        <f t="shared" si="0"/>
        <v>0</v>
      </c>
      <c r="AO95" s="199"/>
      <c r="AP95" s="199"/>
      <c r="AQ95" s="78" t="s">
        <v>80</v>
      </c>
      <c r="AR95" s="75"/>
      <c r="AS95" s="79">
        <f>ROUND(SUM(AS96:AS97),2)</f>
        <v>0</v>
      </c>
      <c r="AT95" s="80">
        <f t="shared" si="1"/>
        <v>0</v>
      </c>
      <c r="AU95" s="81">
        <f>ROUND(SUM(AU96:AU97),5)</f>
        <v>0</v>
      </c>
      <c r="AV95" s="80">
        <f>ROUND(AZ95*L29,2)</f>
        <v>0</v>
      </c>
      <c r="AW95" s="80">
        <f>ROUND(BA95*L30,2)</f>
        <v>0</v>
      </c>
      <c r="AX95" s="80">
        <f>ROUND(BB95*L29,2)</f>
        <v>0</v>
      </c>
      <c r="AY95" s="80">
        <f>ROUND(BC95*L30,2)</f>
        <v>0</v>
      </c>
      <c r="AZ95" s="80">
        <f>ROUND(SUM(AZ96:AZ97),2)</f>
        <v>0</v>
      </c>
      <c r="BA95" s="80">
        <f>ROUND(SUM(BA96:BA97),2)</f>
        <v>0</v>
      </c>
      <c r="BB95" s="80">
        <f>ROUND(SUM(BB96:BB97),2)</f>
        <v>0</v>
      </c>
      <c r="BC95" s="80">
        <f>ROUND(SUM(BC96:BC97),2)</f>
        <v>0</v>
      </c>
      <c r="BD95" s="82">
        <f>ROUND(SUM(BD96:BD97),2)</f>
        <v>0</v>
      </c>
      <c r="BS95" s="83" t="s">
        <v>73</v>
      </c>
      <c r="BT95" s="83" t="s">
        <v>81</v>
      </c>
      <c r="BU95" s="83" t="s">
        <v>75</v>
      </c>
      <c r="BV95" s="83" t="s">
        <v>76</v>
      </c>
      <c r="BW95" s="83" t="s">
        <v>82</v>
      </c>
      <c r="BX95" s="83" t="s">
        <v>4</v>
      </c>
      <c r="CL95" s="83" t="s">
        <v>1</v>
      </c>
      <c r="CM95" s="83" t="s">
        <v>74</v>
      </c>
    </row>
    <row r="96" spans="1:91" s="3" customFormat="1" ht="16.5" customHeight="1">
      <c r="A96" s="84" t="s">
        <v>83</v>
      </c>
      <c r="B96" s="50"/>
      <c r="C96" s="9"/>
      <c r="D96" s="9"/>
      <c r="E96" s="239" t="s">
        <v>84</v>
      </c>
      <c r="F96" s="239"/>
      <c r="G96" s="239"/>
      <c r="H96" s="239"/>
      <c r="I96" s="239"/>
      <c r="J96" s="9"/>
      <c r="K96" s="239" t="s">
        <v>85</v>
      </c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9"/>
      <c r="Z96" s="239"/>
      <c r="AA96" s="239"/>
      <c r="AB96" s="239"/>
      <c r="AC96" s="239"/>
      <c r="AD96" s="239"/>
      <c r="AE96" s="239"/>
      <c r="AF96" s="239"/>
      <c r="AG96" s="196">
        <f>'01.1 - Stavebná časť'!J32</f>
        <v>0</v>
      </c>
      <c r="AH96" s="197"/>
      <c r="AI96" s="197"/>
      <c r="AJ96" s="197"/>
      <c r="AK96" s="197"/>
      <c r="AL96" s="197"/>
      <c r="AM96" s="197"/>
      <c r="AN96" s="196">
        <f t="shared" si="0"/>
        <v>0</v>
      </c>
      <c r="AO96" s="197"/>
      <c r="AP96" s="197"/>
      <c r="AQ96" s="85" t="s">
        <v>86</v>
      </c>
      <c r="AR96" s="50"/>
      <c r="AS96" s="86">
        <v>0</v>
      </c>
      <c r="AT96" s="87">
        <f t="shared" si="1"/>
        <v>0</v>
      </c>
      <c r="AU96" s="88">
        <f>'01.1 - Stavebná časť'!P137</f>
        <v>0</v>
      </c>
      <c r="AV96" s="87">
        <f>'01.1 - Stavebná časť'!J35</f>
        <v>0</v>
      </c>
      <c r="AW96" s="87">
        <f>'01.1 - Stavebná časť'!J36</f>
        <v>0</v>
      </c>
      <c r="AX96" s="87">
        <f>'01.1 - Stavebná časť'!J37</f>
        <v>0</v>
      </c>
      <c r="AY96" s="87">
        <f>'01.1 - Stavebná časť'!J38</f>
        <v>0</v>
      </c>
      <c r="AZ96" s="87">
        <f>'01.1 - Stavebná časť'!F35</f>
        <v>0</v>
      </c>
      <c r="BA96" s="87">
        <f>'01.1 - Stavebná časť'!F36</f>
        <v>0</v>
      </c>
      <c r="BB96" s="87">
        <f>'01.1 - Stavebná časť'!F37</f>
        <v>0</v>
      </c>
      <c r="BC96" s="87">
        <f>'01.1 - Stavebná časť'!F38</f>
        <v>0</v>
      </c>
      <c r="BD96" s="89">
        <f>'01.1 - Stavebná časť'!F39</f>
        <v>0</v>
      </c>
      <c r="BT96" s="24" t="s">
        <v>87</v>
      </c>
      <c r="BV96" s="24" t="s">
        <v>76</v>
      </c>
      <c r="BW96" s="24" t="s">
        <v>88</v>
      </c>
      <c r="BX96" s="24" t="s">
        <v>82</v>
      </c>
      <c r="CL96" s="24" t="s">
        <v>1</v>
      </c>
    </row>
    <row r="97" spans="1:91" s="3" customFormat="1" ht="16.5" customHeight="1">
      <c r="A97" s="84" t="s">
        <v>83</v>
      </c>
      <c r="B97" s="50"/>
      <c r="C97" s="9"/>
      <c r="D97" s="9"/>
      <c r="E97" s="239" t="s">
        <v>89</v>
      </c>
      <c r="F97" s="239"/>
      <c r="G97" s="239"/>
      <c r="H97" s="239"/>
      <c r="I97" s="239"/>
      <c r="J97" s="9"/>
      <c r="K97" s="239" t="s">
        <v>90</v>
      </c>
      <c r="L97" s="239"/>
      <c r="M97" s="239"/>
      <c r="N97" s="239"/>
      <c r="O97" s="239"/>
      <c r="P97" s="239"/>
      <c r="Q97" s="239"/>
      <c r="R97" s="239"/>
      <c r="S97" s="239"/>
      <c r="T97" s="239"/>
      <c r="U97" s="239"/>
      <c r="V97" s="239"/>
      <c r="W97" s="239"/>
      <c r="X97" s="239"/>
      <c r="Y97" s="239"/>
      <c r="Z97" s="239"/>
      <c r="AA97" s="239"/>
      <c r="AB97" s="239"/>
      <c r="AC97" s="239"/>
      <c r="AD97" s="239"/>
      <c r="AE97" s="239"/>
      <c r="AF97" s="239"/>
      <c r="AG97" s="196">
        <f>'01.2 - Elektroinštalácia'!J32</f>
        <v>0</v>
      </c>
      <c r="AH97" s="197"/>
      <c r="AI97" s="197"/>
      <c r="AJ97" s="197"/>
      <c r="AK97" s="197"/>
      <c r="AL97" s="197"/>
      <c r="AM97" s="197"/>
      <c r="AN97" s="196">
        <f t="shared" si="0"/>
        <v>0</v>
      </c>
      <c r="AO97" s="197"/>
      <c r="AP97" s="197"/>
      <c r="AQ97" s="85" t="s">
        <v>86</v>
      </c>
      <c r="AR97" s="50"/>
      <c r="AS97" s="86">
        <v>0</v>
      </c>
      <c r="AT97" s="87">
        <f t="shared" si="1"/>
        <v>0</v>
      </c>
      <c r="AU97" s="88">
        <f>'01.2 - Elektroinštalácia'!P128</f>
        <v>0</v>
      </c>
      <c r="AV97" s="87">
        <f>'01.2 - Elektroinštalácia'!J35</f>
        <v>0</v>
      </c>
      <c r="AW97" s="87">
        <f>'01.2 - Elektroinštalácia'!J36</f>
        <v>0</v>
      </c>
      <c r="AX97" s="87">
        <f>'01.2 - Elektroinštalácia'!J37</f>
        <v>0</v>
      </c>
      <c r="AY97" s="87">
        <f>'01.2 - Elektroinštalácia'!J38</f>
        <v>0</v>
      </c>
      <c r="AZ97" s="87">
        <f>'01.2 - Elektroinštalácia'!F35</f>
        <v>0</v>
      </c>
      <c r="BA97" s="87">
        <f>'01.2 - Elektroinštalácia'!F36</f>
        <v>0</v>
      </c>
      <c r="BB97" s="87">
        <f>'01.2 - Elektroinštalácia'!F37</f>
        <v>0</v>
      </c>
      <c r="BC97" s="87">
        <f>'01.2 - Elektroinštalácia'!F38</f>
        <v>0</v>
      </c>
      <c r="BD97" s="89">
        <f>'01.2 - Elektroinštalácia'!F39</f>
        <v>0</v>
      </c>
      <c r="BT97" s="24" t="s">
        <v>87</v>
      </c>
      <c r="BV97" s="24" t="s">
        <v>76</v>
      </c>
      <c r="BW97" s="24" t="s">
        <v>91</v>
      </c>
      <c r="BX97" s="24" t="s">
        <v>82</v>
      </c>
      <c r="CL97" s="24" t="s">
        <v>1</v>
      </c>
    </row>
    <row r="98" spans="1:91" s="6" customFormat="1" ht="16.5" customHeight="1">
      <c r="B98" s="75"/>
      <c r="C98" s="76"/>
      <c r="D98" s="240" t="s">
        <v>92</v>
      </c>
      <c r="E98" s="240"/>
      <c r="F98" s="240"/>
      <c r="G98" s="240"/>
      <c r="H98" s="240"/>
      <c r="I98" s="77"/>
      <c r="J98" s="240" t="s">
        <v>93</v>
      </c>
      <c r="K98" s="240"/>
      <c r="L98" s="240"/>
      <c r="M98" s="240"/>
      <c r="N98" s="240"/>
      <c r="O98" s="240"/>
      <c r="P98" s="240"/>
      <c r="Q98" s="240"/>
      <c r="R98" s="240"/>
      <c r="S98" s="240"/>
      <c r="T98" s="240"/>
      <c r="U98" s="240"/>
      <c r="V98" s="240"/>
      <c r="W98" s="240"/>
      <c r="X98" s="240"/>
      <c r="Y98" s="240"/>
      <c r="Z98" s="240"/>
      <c r="AA98" s="240"/>
      <c r="AB98" s="240"/>
      <c r="AC98" s="240"/>
      <c r="AD98" s="240"/>
      <c r="AE98" s="240"/>
      <c r="AF98" s="240"/>
      <c r="AG98" s="204">
        <f>ROUND(SUM(AG99:AG100),2)</f>
        <v>0</v>
      </c>
      <c r="AH98" s="199"/>
      <c r="AI98" s="199"/>
      <c r="AJ98" s="199"/>
      <c r="AK98" s="199"/>
      <c r="AL98" s="199"/>
      <c r="AM98" s="199"/>
      <c r="AN98" s="198">
        <f t="shared" si="0"/>
        <v>0</v>
      </c>
      <c r="AO98" s="199"/>
      <c r="AP98" s="199"/>
      <c r="AQ98" s="78" t="s">
        <v>80</v>
      </c>
      <c r="AR98" s="75"/>
      <c r="AS98" s="79">
        <f>ROUND(SUM(AS99:AS100),2)</f>
        <v>0</v>
      </c>
      <c r="AT98" s="80">
        <f t="shared" si="1"/>
        <v>0</v>
      </c>
      <c r="AU98" s="81">
        <f>ROUND(SUM(AU99:AU100),5)</f>
        <v>0</v>
      </c>
      <c r="AV98" s="80">
        <f>ROUND(AZ98*L29,2)</f>
        <v>0</v>
      </c>
      <c r="AW98" s="80">
        <f>ROUND(BA98*L30,2)</f>
        <v>0</v>
      </c>
      <c r="AX98" s="80">
        <f>ROUND(BB98*L29,2)</f>
        <v>0</v>
      </c>
      <c r="AY98" s="80">
        <f>ROUND(BC98*L30,2)</f>
        <v>0</v>
      </c>
      <c r="AZ98" s="80">
        <f>ROUND(SUM(AZ99:AZ100),2)</f>
        <v>0</v>
      </c>
      <c r="BA98" s="80">
        <f>ROUND(SUM(BA99:BA100),2)</f>
        <v>0</v>
      </c>
      <c r="BB98" s="80">
        <f>ROUND(SUM(BB99:BB100),2)</f>
        <v>0</v>
      </c>
      <c r="BC98" s="80">
        <f>ROUND(SUM(BC99:BC100),2)</f>
        <v>0</v>
      </c>
      <c r="BD98" s="82">
        <f>ROUND(SUM(BD99:BD100),2)</f>
        <v>0</v>
      </c>
      <c r="BS98" s="83" t="s">
        <v>73</v>
      </c>
      <c r="BT98" s="83" t="s">
        <v>81</v>
      </c>
      <c r="BU98" s="83" t="s">
        <v>75</v>
      </c>
      <c r="BV98" s="83" t="s">
        <v>76</v>
      </c>
      <c r="BW98" s="83" t="s">
        <v>94</v>
      </c>
      <c r="BX98" s="83" t="s">
        <v>4</v>
      </c>
      <c r="CL98" s="83" t="s">
        <v>1</v>
      </c>
      <c r="CM98" s="83" t="s">
        <v>74</v>
      </c>
    </row>
    <row r="99" spans="1:91" s="3" customFormat="1" ht="16.5" customHeight="1">
      <c r="A99" s="84" t="s">
        <v>83</v>
      </c>
      <c r="B99" s="50"/>
      <c r="C99" s="9"/>
      <c r="D99" s="9"/>
      <c r="E99" s="239" t="s">
        <v>95</v>
      </c>
      <c r="F99" s="239"/>
      <c r="G99" s="239"/>
      <c r="H99" s="239"/>
      <c r="I99" s="239"/>
      <c r="J99" s="9"/>
      <c r="K99" s="239" t="s">
        <v>85</v>
      </c>
      <c r="L99" s="239"/>
      <c r="M99" s="239"/>
      <c r="N99" s="239"/>
      <c r="O99" s="239"/>
      <c r="P99" s="239"/>
      <c r="Q99" s="239"/>
      <c r="R99" s="239"/>
      <c r="S99" s="239"/>
      <c r="T99" s="239"/>
      <c r="U99" s="239"/>
      <c r="V99" s="239"/>
      <c r="W99" s="239"/>
      <c r="X99" s="239"/>
      <c r="Y99" s="239"/>
      <c r="Z99" s="239"/>
      <c r="AA99" s="239"/>
      <c r="AB99" s="239"/>
      <c r="AC99" s="239"/>
      <c r="AD99" s="239"/>
      <c r="AE99" s="239"/>
      <c r="AF99" s="239"/>
      <c r="AG99" s="196">
        <f>'02.1 - Stavebná časť'!J32</f>
        <v>0</v>
      </c>
      <c r="AH99" s="197"/>
      <c r="AI99" s="197"/>
      <c r="AJ99" s="197"/>
      <c r="AK99" s="197"/>
      <c r="AL99" s="197"/>
      <c r="AM99" s="197"/>
      <c r="AN99" s="196">
        <f t="shared" si="0"/>
        <v>0</v>
      </c>
      <c r="AO99" s="197"/>
      <c r="AP99" s="197"/>
      <c r="AQ99" s="85" t="s">
        <v>86</v>
      </c>
      <c r="AR99" s="50"/>
      <c r="AS99" s="86">
        <v>0</v>
      </c>
      <c r="AT99" s="87">
        <f t="shared" si="1"/>
        <v>0</v>
      </c>
      <c r="AU99" s="88">
        <f>'02.1 - Stavebná časť'!P130</f>
        <v>0</v>
      </c>
      <c r="AV99" s="87">
        <f>'02.1 - Stavebná časť'!J35</f>
        <v>0</v>
      </c>
      <c r="AW99" s="87">
        <f>'02.1 - Stavebná časť'!J36</f>
        <v>0</v>
      </c>
      <c r="AX99" s="87">
        <f>'02.1 - Stavebná časť'!J37</f>
        <v>0</v>
      </c>
      <c r="AY99" s="87">
        <f>'02.1 - Stavebná časť'!J38</f>
        <v>0</v>
      </c>
      <c r="AZ99" s="87">
        <f>'02.1 - Stavebná časť'!F35</f>
        <v>0</v>
      </c>
      <c r="BA99" s="87">
        <f>'02.1 - Stavebná časť'!F36</f>
        <v>0</v>
      </c>
      <c r="BB99" s="87">
        <f>'02.1 - Stavebná časť'!F37</f>
        <v>0</v>
      </c>
      <c r="BC99" s="87">
        <f>'02.1 - Stavebná časť'!F38</f>
        <v>0</v>
      </c>
      <c r="BD99" s="89">
        <f>'02.1 - Stavebná časť'!F39</f>
        <v>0</v>
      </c>
      <c r="BT99" s="24" t="s">
        <v>87</v>
      </c>
      <c r="BV99" s="24" t="s">
        <v>76</v>
      </c>
      <c r="BW99" s="24" t="s">
        <v>96</v>
      </c>
      <c r="BX99" s="24" t="s">
        <v>94</v>
      </c>
      <c r="CL99" s="24" t="s">
        <v>1</v>
      </c>
    </row>
    <row r="100" spans="1:91" s="3" customFormat="1" ht="16.5" customHeight="1">
      <c r="A100" s="84" t="s">
        <v>83</v>
      </c>
      <c r="B100" s="50"/>
      <c r="C100" s="9"/>
      <c r="D100" s="9"/>
      <c r="E100" s="239" t="s">
        <v>97</v>
      </c>
      <c r="F100" s="239"/>
      <c r="G100" s="239"/>
      <c r="H100" s="239"/>
      <c r="I100" s="239"/>
      <c r="J100" s="9"/>
      <c r="K100" s="239" t="s">
        <v>90</v>
      </c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  <c r="Z100" s="239"/>
      <c r="AA100" s="239"/>
      <c r="AB100" s="239"/>
      <c r="AC100" s="239"/>
      <c r="AD100" s="239"/>
      <c r="AE100" s="239"/>
      <c r="AF100" s="239"/>
      <c r="AG100" s="196">
        <f>'02.2 - Elektroinštalácia'!J32</f>
        <v>0</v>
      </c>
      <c r="AH100" s="197"/>
      <c r="AI100" s="197"/>
      <c r="AJ100" s="197"/>
      <c r="AK100" s="197"/>
      <c r="AL100" s="197"/>
      <c r="AM100" s="197"/>
      <c r="AN100" s="196">
        <f t="shared" si="0"/>
        <v>0</v>
      </c>
      <c r="AO100" s="197"/>
      <c r="AP100" s="197"/>
      <c r="AQ100" s="85" t="s">
        <v>86</v>
      </c>
      <c r="AR100" s="50"/>
      <c r="AS100" s="86">
        <v>0</v>
      </c>
      <c r="AT100" s="87">
        <f t="shared" si="1"/>
        <v>0</v>
      </c>
      <c r="AU100" s="88">
        <f>'02.2 - Elektroinštalácia'!P128</f>
        <v>0</v>
      </c>
      <c r="AV100" s="87">
        <f>'02.2 - Elektroinštalácia'!J35</f>
        <v>0</v>
      </c>
      <c r="AW100" s="87">
        <f>'02.2 - Elektroinštalácia'!J36</f>
        <v>0</v>
      </c>
      <c r="AX100" s="87">
        <f>'02.2 - Elektroinštalácia'!J37</f>
        <v>0</v>
      </c>
      <c r="AY100" s="87">
        <f>'02.2 - Elektroinštalácia'!J38</f>
        <v>0</v>
      </c>
      <c r="AZ100" s="87">
        <f>'02.2 - Elektroinštalácia'!F35</f>
        <v>0</v>
      </c>
      <c r="BA100" s="87">
        <f>'02.2 - Elektroinštalácia'!F36</f>
        <v>0</v>
      </c>
      <c r="BB100" s="87">
        <f>'02.2 - Elektroinštalácia'!F37</f>
        <v>0</v>
      </c>
      <c r="BC100" s="87">
        <f>'02.2 - Elektroinštalácia'!F38</f>
        <v>0</v>
      </c>
      <c r="BD100" s="89">
        <f>'02.2 - Elektroinštalácia'!F39</f>
        <v>0</v>
      </c>
      <c r="BT100" s="24" t="s">
        <v>87</v>
      </c>
      <c r="BV100" s="24" t="s">
        <v>76</v>
      </c>
      <c r="BW100" s="24" t="s">
        <v>98</v>
      </c>
      <c r="BX100" s="24" t="s">
        <v>94</v>
      </c>
      <c r="CL100" s="24" t="s">
        <v>1</v>
      </c>
    </row>
    <row r="101" spans="1:91" s="6" customFormat="1" ht="16.5" customHeight="1">
      <c r="B101" s="75"/>
      <c r="C101" s="76"/>
      <c r="D101" s="240" t="s">
        <v>99</v>
      </c>
      <c r="E101" s="240"/>
      <c r="F101" s="240"/>
      <c r="G101" s="240"/>
      <c r="H101" s="240"/>
      <c r="I101" s="77"/>
      <c r="J101" s="240" t="s">
        <v>842</v>
      </c>
      <c r="K101" s="240"/>
      <c r="L101" s="240"/>
      <c r="M101" s="240"/>
      <c r="N101" s="240"/>
      <c r="O101" s="240"/>
      <c r="P101" s="240"/>
      <c r="Q101" s="240"/>
      <c r="R101" s="240"/>
      <c r="S101" s="240"/>
      <c r="T101" s="240"/>
      <c r="U101" s="240"/>
      <c r="V101" s="240"/>
      <c r="W101" s="240"/>
      <c r="X101" s="240"/>
      <c r="Y101" s="240"/>
      <c r="Z101" s="240"/>
      <c r="AA101" s="240"/>
      <c r="AB101" s="240"/>
      <c r="AC101" s="240"/>
      <c r="AD101" s="240"/>
      <c r="AE101" s="240"/>
      <c r="AF101" s="240"/>
      <c r="AG101" s="204">
        <f>ROUND(AG102,2)</f>
        <v>0</v>
      </c>
      <c r="AH101" s="199"/>
      <c r="AI101" s="199"/>
      <c r="AJ101" s="199"/>
      <c r="AK101" s="199"/>
      <c r="AL101" s="199"/>
      <c r="AM101" s="199"/>
      <c r="AN101" s="198">
        <f t="shared" si="0"/>
        <v>0</v>
      </c>
      <c r="AO101" s="199"/>
      <c r="AP101" s="199"/>
      <c r="AQ101" s="78" t="s">
        <v>80</v>
      </c>
      <c r="AR101" s="75"/>
      <c r="AS101" s="79">
        <f>ROUND(AS102,2)</f>
        <v>0</v>
      </c>
      <c r="AT101" s="80">
        <f t="shared" si="1"/>
        <v>0</v>
      </c>
      <c r="AU101" s="81">
        <f>ROUND(AU102,5)</f>
        <v>0</v>
      </c>
      <c r="AV101" s="80">
        <f>ROUND(AZ101*L29,2)</f>
        <v>0</v>
      </c>
      <c r="AW101" s="80">
        <f>ROUND(BA101*L30,2)</f>
        <v>0</v>
      </c>
      <c r="AX101" s="80">
        <f>ROUND(BB101*L29,2)</f>
        <v>0</v>
      </c>
      <c r="AY101" s="80">
        <f>ROUND(BC101*L30,2)</f>
        <v>0</v>
      </c>
      <c r="AZ101" s="80">
        <f>ROUND(AZ102,2)</f>
        <v>0</v>
      </c>
      <c r="BA101" s="80">
        <f>ROUND(BA102,2)</f>
        <v>0</v>
      </c>
      <c r="BB101" s="80">
        <f>ROUND(BB102,2)</f>
        <v>0</v>
      </c>
      <c r="BC101" s="80">
        <f>ROUND(BC102,2)</f>
        <v>0</v>
      </c>
      <c r="BD101" s="82">
        <f>ROUND(BD102,2)</f>
        <v>0</v>
      </c>
      <c r="BS101" s="83" t="s">
        <v>73</v>
      </c>
      <c r="BT101" s="83" t="s">
        <v>81</v>
      </c>
      <c r="BU101" s="83" t="s">
        <v>75</v>
      </c>
      <c r="BV101" s="83" t="s">
        <v>76</v>
      </c>
      <c r="BW101" s="83" t="s">
        <v>100</v>
      </c>
      <c r="BX101" s="83" t="s">
        <v>4</v>
      </c>
      <c r="CL101" s="83" t="s">
        <v>1</v>
      </c>
      <c r="CM101" s="83" t="s">
        <v>74</v>
      </c>
    </row>
    <row r="102" spans="1:91" s="3" customFormat="1" ht="16.5" customHeight="1">
      <c r="A102" s="84" t="s">
        <v>83</v>
      </c>
      <c r="B102" s="50"/>
      <c r="C102" s="9"/>
      <c r="D102" s="9"/>
      <c r="E102" s="239" t="s">
        <v>101</v>
      </c>
      <c r="F102" s="239"/>
      <c r="G102" s="239"/>
      <c r="H102" s="239"/>
      <c r="I102" s="239"/>
      <c r="J102" s="9"/>
      <c r="K102" s="239" t="s">
        <v>85</v>
      </c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  <c r="AG102" s="196">
        <f>'04.1 - Stavebná časť'!J32</f>
        <v>0</v>
      </c>
      <c r="AH102" s="197"/>
      <c r="AI102" s="197"/>
      <c r="AJ102" s="197"/>
      <c r="AK102" s="197"/>
      <c r="AL102" s="197"/>
      <c r="AM102" s="197"/>
      <c r="AN102" s="196">
        <f t="shared" si="0"/>
        <v>0</v>
      </c>
      <c r="AO102" s="197"/>
      <c r="AP102" s="197"/>
      <c r="AQ102" s="85" t="s">
        <v>86</v>
      </c>
      <c r="AR102" s="50"/>
      <c r="AS102" s="86">
        <v>0</v>
      </c>
      <c r="AT102" s="87">
        <f t="shared" si="1"/>
        <v>0</v>
      </c>
      <c r="AU102" s="88">
        <f>'04.1 - Stavebná časť'!P126</f>
        <v>0</v>
      </c>
      <c r="AV102" s="87">
        <f>'04.1 - Stavebná časť'!J35</f>
        <v>0</v>
      </c>
      <c r="AW102" s="87">
        <f>'04.1 - Stavebná časť'!J36</f>
        <v>0</v>
      </c>
      <c r="AX102" s="87">
        <f>'04.1 - Stavebná časť'!J37</f>
        <v>0</v>
      </c>
      <c r="AY102" s="87">
        <f>'04.1 - Stavebná časť'!J38</f>
        <v>0</v>
      </c>
      <c r="AZ102" s="87">
        <f>'04.1 - Stavebná časť'!F35</f>
        <v>0</v>
      </c>
      <c r="BA102" s="87">
        <f>'04.1 - Stavebná časť'!F36</f>
        <v>0</v>
      </c>
      <c r="BB102" s="87">
        <f>'04.1 - Stavebná časť'!F37</f>
        <v>0</v>
      </c>
      <c r="BC102" s="87">
        <f>'04.1 - Stavebná časť'!F38</f>
        <v>0</v>
      </c>
      <c r="BD102" s="89">
        <f>'04.1 - Stavebná časť'!F39</f>
        <v>0</v>
      </c>
      <c r="BT102" s="24" t="s">
        <v>87</v>
      </c>
      <c r="BV102" s="24" t="s">
        <v>76</v>
      </c>
      <c r="BW102" s="24" t="s">
        <v>102</v>
      </c>
      <c r="BX102" s="24" t="s">
        <v>100</v>
      </c>
      <c r="CL102" s="24" t="s">
        <v>1</v>
      </c>
    </row>
    <row r="103" spans="1:91" s="6" customFormat="1" ht="16.5" customHeight="1">
      <c r="B103" s="75"/>
      <c r="C103" s="76"/>
      <c r="D103" s="240" t="s">
        <v>103</v>
      </c>
      <c r="E103" s="240"/>
      <c r="F103" s="240"/>
      <c r="G103" s="240"/>
      <c r="H103" s="240"/>
      <c r="I103" s="77"/>
      <c r="J103" s="240" t="s">
        <v>841</v>
      </c>
      <c r="K103" s="240"/>
      <c r="L103" s="240"/>
      <c r="M103" s="240"/>
      <c r="N103" s="240"/>
      <c r="O103" s="240"/>
      <c r="P103" s="240"/>
      <c r="Q103" s="240"/>
      <c r="R103" s="240"/>
      <c r="S103" s="240"/>
      <c r="T103" s="240"/>
      <c r="U103" s="240"/>
      <c r="V103" s="240"/>
      <c r="W103" s="240"/>
      <c r="X103" s="240"/>
      <c r="Y103" s="240"/>
      <c r="Z103" s="240"/>
      <c r="AA103" s="240"/>
      <c r="AB103" s="240"/>
      <c r="AC103" s="240"/>
      <c r="AD103" s="240"/>
      <c r="AE103" s="240"/>
      <c r="AF103" s="240"/>
      <c r="AG103" s="204">
        <f>ROUND(AG104,2)</f>
        <v>0</v>
      </c>
      <c r="AH103" s="199"/>
      <c r="AI103" s="199"/>
      <c r="AJ103" s="199"/>
      <c r="AK103" s="199"/>
      <c r="AL103" s="199"/>
      <c r="AM103" s="199"/>
      <c r="AN103" s="198">
        <f t="shared" si="0"/>
        <v>0</v>
      </c>
      <c r="AO103" s="199"/>
      <c r="AP103" s="199"/>
      <c r="AQ103" s="78" t="s">
        <v>80</v>
      </c>
      <c r="AR103" s="75"/>
      <c r="AS103" s="79">
        <f>ROUND(AS104,2)</f>
        <v>0</v>
      </c>
      <c r="AT103" s="80">
        <f t="shared" si="1"/>
        <v>0</v>
      </c>
      <c r="AU103" s="81">
        <f>ROUND(AU104,5)</f>
        <v>0</v>
      </c>
      <c r="AV103" s="80">
        <f>ROUND(AZ103*L29,2)</f>
        <v>0</v>
      </c>
      <c r="AW103" s="80">
        <f>ROUND(BA103*L30,2)</f>
        <v>0</v>
      </c>
      <c r="AX103" s="80">
        <f>ROUND(BB103*L29,2)</f>
        <v>0</v>
      </c>
      <c r="AY103" s="80">
        <f>ROUND(BC103*L30,2)</f>
        <v>0</v>
      </c>
      <c r="AZ103" s="80">
        <f>ROUND(AZ104,2)</f>
        <v>0</v>
      </c>
      <c r="BA103" s="80">
        <f>ROUND(BA104,2)</f>
        <v>0</v>
      </c>
      <c r="BB103" s="80">
        <f>ROUND(BB104,2)</f>
        <v>0</v>
      </c>
      <c r="BC103" s="80">
        <f>ROUND(BC104,2)</f>
        <v>0</v>
      </c>
      <c r="BD103" s="82">
        <f>ROUND(BD104,2)</f>
        <v>0</v>
      </c>
      <c r="BS103" s="83" t="s">
        <v>73</v>
      </c>
      <c r="BT103" s="83" t="s">
        <v>81</v>
      </c>
      <c r="BU103" s="83" t="s">
        <v>75</v>
      </c>
      <c r="BV103" s="83" t="s">
        <v>76</v>
      </c>
      <c r="BW103" s="83" t="s">
        <v>104</v>
      </c>
      <c r="BX103" s="83" t="s">
        <v>4</v>
      </c>
      <c r="CL103" s="83" t="s">
        <v>1</v>
      </c>
      <c r="CM103" s="83" t="s">
        <v>74</v>
      </c>
    </row>
    <row r="104" spans="1:91" s="3" customFormat="1" ht="16.5" customHeight="1">
      <c r="A104" s="84" t="s">
        <v>83</v>
      </c>
      <c r="B104" s="50"/>
      <c r="C104" s="9"/>
      <c r="D104" s="9"/>
      <c r="E104" s="239" t="s">
        <v>105</v>
      </c>
      <c r="F104" s="239"/>
      <c r="G104" s="239"/>
      <c r="H104" s="239"/>
      <c r="I104" s="239"/>
      <c r="J104" s="9"/>
      <c r="K104" s="239" t="s">
        <v>85</v>
      </c>
      <c r="L104" s="239"/>
      <c r="M104" s="239"/>
      <c r="N104" s="239"/>
      <c r="O104" s="239"/>
      <c r="P104" s="239"/>
      <c r="Q104" s="239"/>
      <c r="R104" s="239"/>
      <c r="S104" s="239"/>
      <c r="T104" s="239"/>
      <c r="U104" s="239"/>
      <c r="V104" s="239"/>
      <c r="W104" s="239"/>
      <c r="X104" s="239"/>
      <c r="Y104" s="239"/>
      <c r="Z104" s="239"/>
      <c r="AA104" s="239"/>
      <c r="AB104" s="239"/>
      <c r="AC104" s="239"/>
      <c r="AD104" s="239"/>
      <c r="AE104" s="239"/>
      <c r="AF104" s="239"/>
      <c r="AG104" s="196">
        <f>'05.1 - Stavebná časť'!J32</f>
        <v>0</v>
      </c>
      <c r="AH104" s="197"/>
      <c r="AI104" s="197"/>
      <c r="AJ104" s="197"/>
      <c r="AK104" s="197"/>
      <c r="AL104" s="197"/>
      <c r="AM104" s="197"/>
      <c r="AN104" s="196">
        <f t="shared" si="0"/>
        <v>0</v>
      </c>
      <c r="AO104" s="197"/>
      <c r="AP104" s="197"/>
      <c r="AQ104" s="85" t="s">
        <v>86</v>
      </c>
      <c r="AR104" s="50"/>
      <c r="AS104" s="90">
        <v>0</v>
      </c>
      <c r="AT104" s="91">
        <f t="shared" si="1"/>
        <v>0</v>
      </c>
      <c r="AU104" s="92">
        <f>'05.1 - Stavebná časť'!P125</f>
        <v>0</v>
      </c>
      <c r="AV104" s="91">
        <f>'05.1 - Stavebná časť'!J35</f>
        <v>0</v>
      </c>
      <c r="AW104" s="91">
        <f>'05.1 - Stavebná časť'!J36</f>
        <v>0</v>
      </c>
      <c r="AX104" s="91">
        <f>'05.1 - Stavebná časť'!J37</f>
        <v>0</v>
      </c>
      <c r="AY104" s="91">
        <f>'05.1 - Stavebná časť'!J38</f>
        <v>0</v>
      </c>
      <c r="AZ104" s="91">
        <f>'05.1 - Stavebná časť'!F35</f>
        <v>0</v>
      </c>
      <c r="BA104" s="91">
        <f>'05.1 - Stavebná časť'!F36</f>
        <v>0</v>
      </c>
      <c r="BB104" s="91">
        <f>'05.1 - Stavebná časť'!F37</f>
        <v>0</v>
      </c>
      <c r="BC104" s="91">
        <f>'05.1 - Stavebná časť'!F38</f>
        <v>0</v>
      </c>
      <c r="BD104" s="93">
        <f>'05.1 - Stavebná časť'!F39</f>
        <v>0</v>
      </c>
      <c r="BT104" s="24" t="s">
        <v>87</v>
      </c>
      <c r="BV104" s="24" t="s">
        <v>76</v>
      </c>
      <c r="BW104" s="24" t="s">
        <v>106</v>
      </c>
      <c r="BX104" s="24" t="s">
        <v>104</v>
      </c>
      <c r="CL104" s="24" t="s">
        <v>1</v>
      </c>
    </row>
    <row r="105" spans="1:91" s="1" customFormat="1" ht="30" customHeight="1">
      <c r="B105" s="31"/>
      <c r="AR105" s="31"/>
    </row>
    <row r="106" spans="1:91" s="1" customFormat="1" ht="6.9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31"/>
    </row>
  </sheetData>
  <mergeCells count="78">
    <mergeCell ref="C92:G92"/>
    <mergeCell ref="D101:H101"/>
    <mergeCell ref="D98:H98"/>
    <mergeCell ref="D103:H103"/>
    <mergeCell ref="D95:H95"/>
    <mergeCell ref="E104:I104"/>
    <mergeCell ref="E97:I97"/>
    <mergeCell ref="E96:I96"/>
    <mergeCell ref="E100:I100"/>
    <mergeCell ref="E99:I99"/>
    <mergeCell ref="E102:I102"/>
    <mergeCell ref="I92:AF92"/>
    <mergeCell ref="J101:AF101"/>
    <mergeCell ref="J95:AF95"/>
    <mergeCell ref="J98:AF98"/>
    <mergeCell ref="J103:AF103"/>
    <mergeCell ref="K104:AF104"/>
    <mergeCell ref="K97:AF97"/>
    <mergeCell ref="K96:AF96"/>
    <mergeCell ref="K102:AF102"/>
    <mergeCell ref="K100:AF100"/>
    <mergeCell ref="K99:AF99"/>
    <mergeCell ref="AK29:AO29"/>
    <mergeCell ref="L29:P29"/>
    <mergeCell ref="W29:AE29"/>
    <mergeCell ref="W30:AE30"/>
    <mergeCell ref="AK30:AO30"/>
    <mergeCell ref="L30:P30"/>
    <mergeCell ref="E14:AJ14"/>
    <mergeCell ref="E23:AN23"/>
    <mergeCell ref="AK26:AO26"/>
    <mergeCell ref="L28:P28"/>
    <mergeCell ref="W28:AE28"/>
    <mergeCell ref="AK28:AO28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103:AM103"/>
    <mergeCell ref="AG100:AM100"/>
    <mergeCell ref="AG99:AM99"/>
    <mergeCell ref="AG101:AM101"/>
    <mergeCell ref="AG102:AM102"/>
    <mergeCell ref="AG92:AM92"/>
    <mergeCell ref="AM87:AN87"/>
    <mergeCell ref="AM89:AP89"/>
    <mergeCell ref="AM90:AP90"/>
    <mergeCell ref="AS89:AT91"/>
    <mergeCell ref="L85:AO85"/>
    <mergeCell ref="AG94:AM94"/>
    <mergeCell ref="BE5:BE34"/>
    <mergeCell ref="K5:AO5"/>
    <mergeCell ref="K6:AO6"/>
    <mergeCell ref="AG104:AM104"/>
    <mergeCell ref="AG97:AM97"/>
    <mergeCell ref="AG96:AM96"/>
    <mergeCell ref="AG95:AM95"/>
    <mergeCell ref="AG98:AM98"/>
    <mergeCell ref="AN104:AP104"/>
    <mergeCell ref="AN103:AP103"/>
    <mergeCell ref="AN92:AP92"/>
    <mergeCell ref="AN99:AP99"/>
    <mergeCell ref="AN101:AP101"/>
    <mergeCell ref="AN95:AP95"/>
    <mergeCell ref="AN96:AP96"/>
    <mergeCell ref="AN97:AP97"/>
    <mergeCell ref="AN100:AP100"/>
    <mergeCell ref="AN102:AP102"/>
    <mergeCell ref="AN98:AP98"/>
    <mergeCell ref="AN94:AP94"/>
  </mergeCells>
  <hyperlinks>
    <hyperlink ref="A96" location="'01.1 - Stavebná časť'!C2" display="/" xr:uid="{00000000-0004-0000-0000-000000000000}"/>
    <hyperlink ref="A97" location="'01.2 - Elektroinštalácia'!C2" display="/" xr:uid="{00000000-0004-0000-0000-000001000000}"/>
    <hyperlink ref="A99" location="'02.1 - Stavebná časť'!C2" display="/" xr:uid="{00000000-0004-0000-0000-000002000000}"/>
    <hyperlink ref="A100" location="'02.2 - Elektroinštalácia'!C2" display="/" xr:uid="{00000000-0004-0000-0000-000003000000}"/>
    <hyperlink ref="A102" location="'04.1 - Stavebná časť'!C2" display="/" xr:uid="{00000000-0004-0000-0000-000004000000}"/>
    <hyperlink ref="A104" location="'05.1 - Stavebná časť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26"/>
  <sheetViews>
    <sheetView showGridLines="0" topLeftCell="A121" workbookViewId="0">
      <selection activeCell="I140" sqref="I140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5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6" t="s">
        <v>88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4.9" customHeight="1">
      <c r="B4" s="19"/>
      <c r="D4" s="20" t="s">
        <v>107</v>
      </c>
      <c r="L4" s="19"/>
      <c r="M4" s="94" t="s">
        <v>9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43" t="str">
        <f>'Rekapitulácia stavby'!K6</f>
        <v>Stavebné úpravy objektov a areálu pozorovateľne Krajskej hvezdárne Malý Diel Žilina</v>
      </c>
      <c r="F7" s="244"/>
      <c r="G7" s="244"/>
      <c r="H7" s="244"/>
      <c r="L7" s="19"/>
    </row>
    <row r="8" spans="2:46" ht="12" customHeight="1">
      <c r="B8" s="19"/>
      <c r="D8" s="26" t="s">
        <v>108</v>
      </c>
      <c r="L8" s="19"/>
    </row>
    <row r="9" spans="2:46" s="1" customFormat="1" ht="16.5" customHeight="1">
      <c r="B9" s="31"/>
      <c r="E9" s="243" t="s">
        <v>109</v>
      </c>
      <c r="F9" s="242"/>
      <c r="G9" s="242"/>
      <c r="H9" s="242"/>
      <c r="L9" s="31"/>
    </row>
    <row r="10" spans="2:46" s="1" customFormat="1" ht="12" customHeight="1">
      <c r="B10" s="31"/>
      <c r="D10" s="26" t="s">
        <v>110</v>
      </c>
      <c r="L10" s="31"/>
    </row>
    <row r="11" spans="2:46" s="1" customFormat="1" ht="16.5" customHeight="1">
      <c r="B11" s="31"/>
      <c r="E11" s="215" t="s">
        <v>111</v>
      </c>
      <c r="F11" s="242"/>
      <c r="G11" s="242"/>
      <c r="H11" s="242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customHeight="1">
      <c r="B14" s="31"/>
      <c r="D14" s="26" t="s">
        <v>19</v>
      </c>
      <c r="F14" s="24" t="s">
        <v>20</v>
      </c>
      <c r="I14" s="26" t="s">
        <v>21</v>
      </c>
      <c r="J14" s="54">
        <f>'Rekapitulácia stavby'!AN8</f>
        <v>0</v>
      </c>
      <c r="L14" s="31"/>
    </row>
    <row r="15" spans="2:46" s="1" customFormat="1" ht="10.65" customHeight="1">
      <c r="B15" s="31"/>
      <c r="L15" s="31"/>
    </row>
    <row r="16" spans="2:46" s="1" customFormat="1" ht="12" customHeight="1">
      <c r="B16" s="31"/>
      <c r="D16" s="26" t="s">
        <v>22</v>
      </c>
      <c r="I16" s="26" t="s">
        <v>23</v>
      </c>
      <c r="J16" s="24" t="s">
        <v>1</v>
      </c>
      <c r="L16" s="31"/>
    </row>
    <row r="17" spans="2:12" s="1" customFormat="1" ht="18" customHeight="1">
      <c r="B17" s="31"/>
      <c r="E17" s="24" t="s">
        <v>24</v>
      </c>
      <c r="I17" s="26" t="s">
        <v>25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26</v>
      </c>
      <c r="I19" s="26" t="s">
        <v>23</v>
      </c>
      <c r="J19" s="27" t="str">
        <f>'Rekapitulácia stavby'!AN13</f>
        <v>Vyplň údaj</v>
      </c>
      <c r="L19" s="31"/>
    </row>
    <row r="20" spans="2:12" s="1" customFormat="1" ht="18" customHeight="1">
      <c r="B20" s="31"/>
      <c r="E20" s="245" t="str">
        <f>'Rekapitulácia stavby'!E14</f>
        <v>Vyplň údaj</v>
      </c>
      <c r="F20" s="221"/>
      <c r="G20" s="221"/>
      <c r="H20" s="221"/>
      <c r="I20" s="26" t="s">
        <v>25</v>
      </c>
      <c r="J20" s="27" t="str">
        <f>'Rekapitulácia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28</v>
      </c>
      <c r="I22" s="26" t="s">
        <v>23</v>
      </c>
      <c r="J22" s="24" t="s">
        <v>1</v>
      </c>
      <c r="L22" s="31"/>
    </row>
    <row r="23" spans="2:12" s="1" customFormat="1" ht="18" customHeight="1">
      <c r="B23" s="31"/>
      <c r="E23" s="24" t="s">
        <v>29</v>
      </c>
      <c r="I23" s="26" t="s">
        <v>25</v>
      </c>
      <c r="J23" s="24" t="s">
        <v>1</v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31</v>
      </c>
      <c r="I25" s="26" t="s">
        <v>23</v>
      </c>
      <c r="J25" s="24" t="str">
        <f>IF('Rekapitulácia stavby'!AN19="","",'Rekapitulácia stavby'!AN19)</f>
        <v/>
      </c>
      <c r="L25" s="31"/>
    </row>
    <row r="26" spans="2:12" s="1" customFormat="1" ht="18" customHeight="1">
      <c r="B26" s="31"/>
      <c r="E26" s="24" t="str">
        <f>IF('Rekapitulácia stavby'!E20="","",'Rekapitulácia stavby'!E20)</f>
        <v xml:space="preserve"> </v>
      </c>
      <c r="I26" s="26" t="s">
        <v>25</v>
      </c>
      <c r="J26" s="24" t="str">
        <f>IF('Rekapitulácia stavby'!AN20="","",'Rekapitulácia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5"/>
      <c r="E29" s="235" t="s">
        <v>1</v>
      </c>
      <c r="F29" s="235"/>
      <c r="G29" s="235"/>
      <c r="H29" s="235"/>
      <c r="L29" s="95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35" customHeight="1">
      <c r="B32" s="31"/>
      <c r="D32" s="96" t="s">
        <v>34</v>
      </c>
      <c r="J32" s="67">
        <f>ROUND(J137, 2)</f>
        <v>0</v>
      </c>
      <c r="L32" s="31"/>
    </row>
    <row r="33" spans="2:12" s="1" customFormat="1" ht="6.9" customHeight="1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4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4" customHeight="1">
      <c r="B35" s="31"/>
      <c r="D35" s="97" t="s">
        <v>38</v>
      </c>
      <c r="E35" s="36" t="s">
        <v>39</v>
      </c>
      <c r="F35" s="98">
        <f>ROUND((SUM(BE137:BE325)),  2)</f>
        <v>0</v>
      </c>
      <c r="G35" s="99"/>
      <c r="H35" s="99"/>
      <c r="I35" s="100">
        <v>0.23</v>
      </c>
      <c r="J35" s="98">
        <f>ROUND(((SUM(BE137:BE325))*I35),  2)</f>
        <v>0</v>
      </c>
      <c r="L35" s="31"/>
    </row>
    <row r="36" spans="2:12" s="1" customFormat="1" ht="14.4" customHeight="1">
      <c r="B36" s="31"/>
      <c r="E36" s="36" t="s">
        <v>40</v>
      </c>
      <c r="F36" s="98">
        <f>ROUND((SUM(BF137:BF325)),  2)</f>
        <v>0</v>
      </c>
      <c r="G36" s="99"/>
      <c r="H36" s="99"/>
      <c r="I36" s="100">
        <v>0.23</v>
      </c>
      <c r="J36" s="98">
        <f>ROUND(((SUM(BF137:BF325))*I36),  2)</f>
        <v>0</v>
      </c>
      <c r="L36" s="31"/>
    </row>
    <row r="37" spans="2:12" s="1" customFormat="1" ht="14.4" hidden="1" customHeight="1">
      <c r="B37" s="31"/>
      <c r="E37" s="26" t="s">
        <v>41</v>
      </c>
      <c r="F37" s="87">
        <f>ROUND((SUM(BG137:BG325)),  2)</f>
        <v>0</v>
      </c>
      <c r="I37" s="101">
        <v>0.23</v>
      </c>
      <c r="J37" s="87">
        <f>0</f>
        <v>0</v>
      </c>
      <c r="L37" s="31"/>
    </row>
    <row r="38" spans="2:12" s="1" customFormat="1" ht="14.4" hidden="1" customHeight="1">
      <c r="B38" s="31"/>
      <c r="E38" s="26" t="s">
        <v>42</v>
      </c>
      <c r="F38" s="87">
        <f>ROUND((SUM(BH137:BH325)),  2)</f>
        <v>0</v>
      </c>
      <c r="I38" s="101">
        <v>0.23</v>
      </c>
      <c r="J38" s="87">
        <f>0</f>
        <v>0</v>
      </c>
      <c r="L38" s="31"/>
    </row>
    <row r="39" spans="2:12" s="1" customFormat="1" ht="14.4" hidden="1" customHeight="1">
      <c r="B39" s="31"/>
      <c r="E39" s="36" t="s">
        <v>43</v>
      </c>
      <c r="F39" s="98">
        <f>ROUND((SUM(BI137:BI325)),  2)</f>
        <v>0</v>
      </c>
      <c r="G39" s="99"/>
      <c r="H39" s="99"/>
      <c r="I39" s="100">
        <v>0</v>
      </c>
      <c r="J39" s="98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102"/>
      <c r="D41" s="103" t="s">
        <v>44</v>
      </c>
      <c r="E41" s="58"/>
      <c r="F41" s="58"/>
      <c r="G41" s="104" t="s">
        <v>45</v>
      </c>
      <c r="H41" s="105" t="s">
        <v>46</v>
      </c>
      <c r="I41" s="58"/>
      <c r="J41" s="106">
        <f>SUM(J32:J39)</f>
        <v>0</v>
      </c>
      <c r="K41" s="107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5" t="s">
        <v>49</v>
      </c>
      <c r="E61" s="33"/>
      <c r="F61" s="108" t="s">
        <v>50</v>
      </c>
      <c r="G61" s="45" t="s">
        <v>49</v>
      </c>
      <c r="H61" s="33"/>
      <c r="I61" s="33"/>
      <c r="J61" s="109" t="s">
        <v>50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5" t="s">
        <v>49</v>
      </c>
      <c r="E76" s="33"/>
      <c r="F76" s="108" t="s">
        <v>50</v>
      </c>
      <c r="G76" s="45" t="s">
        <v>49</v>
      </c>
      <c r="H76" s="33"/>
      <c r="I76" s="33"/>
      <c r="J76" s="109" t="s">
        <v>50</v>
      </c>
      <c r="K76" s="33"/>
      <c r="L76" s="31"/>
    </row>
    <row r="77" spans="2:12" s="1" customFormat="1" ht="14.4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6.9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4.9" customHeight="1">
      <c r="B82" s="31"/>
      <c r="C82" s="20" t="s">
        <v>112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15</v>
      </c>
      <c r="L84" s="31"/>
    </row>
    <row r="85" spans="2:12" s="1" customFormat="1" ht="26.25" customHeight="1">
      <c r="B85" s="31"/>
      <c r="E85" s="243" t="str">
        <f>E7</f>
        <v>Stavebné úpravy objektov a areálu pozorovateľne Krajskej hvezdárne Malý Diel Žilina</v>
      </c>
      <c r="F85" s="244"/>
      <c r="G85" s="244"/>
      <c r="H85" s="244"/>
      <c r="L85" s="31"/>
    </row>
    <row r="86" spans="2:12" ht="12" customHeight="1">
      <c r="B86" s="19"/>
      <c r="C86" s="26" t="s">
        <v>108</v>
      </c>
      <c r="L86" s="19"/>
    </row>
    <row r="87" spans="2:12" s="1" customFormat="1" ht="16.5" customHeight="1">
      <c r="B87" s="31"/>
      <c r="E87" s="243" t="s">
        <v>109</v>
      </c>
      <c r="F87" s="242"/>
      <c r="G87" s="242"/>
      <c r="H87" s="242"/>
      <c r="L87" s="31"/>
    </row>
    <row r="88" spans="2:12" s="1" customFormat="1" ht="12" customHeight="1">
      <c r="B88" s="31"/>
      <c r="C88" s="26" t="s">
        <v>110</v>
      </c>
      <c r="L88" s="31"/>
    </row>
    <row r="89" spans="2:12" s="1" customFormat="1" ht="16.5" customHeight="1">
      <c r="B89" s="31"/>
      <c r="E89" s="215" t="str">
        <f>E11</f>
        <v>01.1 - Stavebná časť</v>
      </c>
      <c r="F89" s="242"/>
      <c r="G89" s="242"/>
      <c r="H89" s="242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19</v>
      </c>
      <c r="F91" s="24" t="str">
        <f>F14</f>
        <v>Žilina</v>
      </c>
      <c r="I91" s="26" t="s">
        <v>21</v>
      </c>
      <c r="J91" s="54">
        <f>IF(J14="","",J14)</f>
        <v>0</v>
      </c>
      <c r="L91" s="31"/>
    </row>
    <row r="92" spans="2:12" s="1" customFormat="1" ht="6.9" customHeight="1">
      <c r="B92" s="31"/>
      <c r="L92" s="31"/>
    </row>
    <row r="93" spans="2:12" s="1" customFormat="1" ht="25.65" customHeight="1">
      <c r="B93" s="31"/>
      <c r="C93" s="26" t="s">
        <v>22</v>
      </c>
      <c r="F93" s="24" t="str">
        <f>E17</f>
        <v>Krajská hvezdáreň v Žiline, Malý Diel, Žilina</v>
      </c>
      <c r="I93" s="26" t="s">
        <v>28</v>
      </c>
      <c r="J93" s="29" t="str">
        <f>E23</f>
        <v>STUDIO APP, s.r.o. Kysucké Nové Mesto</v>
      </c>
      <c r="L93" s="31"/>
    </row>
    <row r="94" spans="2:12" s="1" customFormat="1" ht="15.15" customHeight="1">
      <c r="B94" s="31"/>
      <c r="C94" s="26" t="s">
        <v>26</v>
      </c>
      <c r="F94" s="24" t="str">
        <f>IF(E20="","",E20)</f>
        <v>Vyplň údaj</v>
      </c>
      <c r="I94" s="26" t="s">
        <v>31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10" t="s">
        <v>113</v>
      </c>
      <c r="D96" s="102"/>
      <c r="E96" s="102"/>
      <c r="F96" s="102"/>
      <c r="G96" s="102"/>
      <c r="H96" s="102"/>
      <c r="I96" s="102"/>
      <c r="J96" s="111" t="s">
        <v>114</v>
      </c>
      <c r="K96" s="102"/>
      <c r="L96" s="31"/>
    </row>
    <row r="97" spans="2:47" s="1" customFormat="1" ht="10.35" customHeight="1">
      <c r="B97" s="31"/>
      <c r="L97" s="31"/>
    </row>
    <row r="98" spans="2:47" s="1" customFormat="1" ht="22.65" customHeight="1">
      <c r="B98" s="31"/>
      <c r="C98" s="112" t="s">
        <v>115</v>
      </c>
      <c r="J98" s="67">
        <f>J137</f>
        <v>0</v>
      </c>
      <c r="L98" s="31"/>
      <c r="AU98" s="16" t="s">
        <v>116</v>
      </c>
    </row>
    <row r="99" spans="2:47" s="8" customFormat="1" ht="24.9" customHeight="1">
      <c r="B99" s="113"/>
      <c r="D99" s="114" t="s">
        <v>117</v>
      </c>
      <c r="E99" s="115"/>
      <c r="F99" s="115"/>
      <c r="G99" s="115"/>
      <c r="H99" s="115"/>
      <c r="I99" s="115"/>
      <c r="J99" s="116">
        <f>J138</f>
        <v>0</v>
      </c>
      <c r="L99" s="113"/>
    </row>
    <row r="100" spans="2:47" s="9" customFormat="1" ht="19.95" customHeight="1">
      <c r="B100" s="117"/>
      <c r="D100" s="118" t="s">
        <v>118</v>
      </c>
      <c r="E100" s="119"/>
      <c r="F100" s="119"/>
      <c r="G100" s="119"/>
      <c r="H100" s="119"/>
      <c r="I100" s="119"/>
      <c r="J100" s="120">
        <f>J139</f>
        <v>0</v>
      </c>
      <c r="L100" s="117"/>
    </row>
    <row r="101" spans="2:47" s="9" customFormat="1" ht="19.95" customHeight="1">
      <c r="B101" s="117"/>
      <c r="D101" s="118" t="s">
        <v>119</v>
      </c>
      <c r="E101" s="119"/>
      <c r="F101" s="119"/>
      <c r="G101" s="119"/>
      <c r="H101" s="119"/>
      <c r="I101" s="119"/>
      <c r="J101" s="120">
        <f>J147</f>
        <v>0</v>
      </c>
      <c r="L101" s="117"/>
    </row>
    <row r="102" spans="2:47" s="9" customFormat="1" ht="19.95" customHeight="1">
      <c r="B102" s="117"/>
      <c r="D102" s="118" t="s">
        <v>120</v>
      </c>
      <c r="E102" s="119"/>
      <c r="F102" s="119"/>
      <c r="G102" s="119"/>
      <c r="H102" s="119"/>
      <c r="I102" s="119"/>
      <c r="J102" s="120">
        <f>J154</f>
        <v>0</v>
      </c>
      <c r="L102" s="117"/>
    </row>
    <row r="103" spans="2:47" s="9" customFormat="1" ht="19.95" customHeight="1">
      <c r="B103" s="117"/>
      <c r="D103" s="118" t="s">
        <v>121</v>
      </c>
      <c r="E103" s="119"/>
      <c r="F103" s="119"/>
      <c r="G103" s="119"/>
      <c r="H103" s="119"/>
      <c r="I103" s="119"/>
      <c r="J103" s="120">
        <f>J159</f>
        <v>0</v>
      </c>
      <c r="L103" s="117"/>
    </row>
    <row r="104" spans="2:47" s="9" customFormat="1" ht="19.95" customHeight="1">
      <c r="B104" s="117"/>
      <c r="D104" s="118" t="s">
        <v>122</v>
      </c>
      <c r="E104" s="119"/>
      <c r="F104" s="119"/>
      <c r="G104" s="119"/>
      <c r="H104" s="119"/>
      <c r="I104" s="119"/>
      <c r="J104" s="120">
        <f>J179</f>
        <v>0</v>
      </c>
      <c r="L104" s="117"/>
    </row>
    <row r="105" spans="2:47" s="9" customFormat="1" ht="19.95" customHeight="1">
      <c r="B105" s="117"/>
      <c r="D105" s="118" t="s">
        <v>123</v>
      </c>
      <c r="E105" s="119"/>
      <c r="F105" s="119"/>
      <c r="G105" s="119"/>
      <c r="H105" s="119"/>
      <c r="I105" s="119"/>
      <c r="J105" s="120">
        <f>J208</f>
        <v>0</v>
      </c>
      <c r="L105" s="117"/>
    </row>
    <row r="106" spans="2:47" s="8" customFormat="1" ht="24.9" customHeight="1">
      <c r="B106" s="113"/>
      <c r="D106" s="114" t="s">
        <v>124</v>
      </c>
      <c r="E106" s="115"/>
      <c r="F106" s="115"/>
      <c r="G106" s="115"/>
      <c r="H106" s="115"/>
      <c r="I106" s="115"/>
      <c r="J106" s="116">
        <f>J210</f>
        <v>0</v>
      </c>
      <c r="L106" s="113"/>
    </row>
    <row r="107" spans="2:47" s="9" customFormat="1" ht="19.95" customHeight="1">
      <c r="B107" s="117"/>
      <c r="D107" s="118" t="s">
        <v>125</v>
      </c>
      <c r="E107" s="119"/>
      <c r="F107" s="119"/>
      <c r="G107" s="119"/>
      <c r="H107" s="119"/>
      <c r="I107" s="119"/>
      <c r="J107" s="120">
        <f>J211</f>
        <v>0</v>
      </c>
      <c r="L107" s="117"/>
    </row>
    <row r="108" spans="2:47" s="9" customFormat="1" ht="19.95" customHeight="1">
      <c r="B108" s="117"/>
      <c r="D108" s="118" t="s">
        <v>126</v>
      </c>
      <c r="E108" s="119"/>
      <c r="F108" s="119"/>
      <c r="G108" s="119"/>
      <c r="H108" s="119"/>
      <c r="I108" s="119"/>
      <c r="J108" s="120">
        <f>J217</f>
        <v>0</v>
      </c>
      <c r="L108" s="117"/>
    </row>
    <row r="109" spans="2:47" s="9" customFormat="1" ht="19.95" customHeight="1">
      <c r="B109" s="117"/>
      <c r="D109" s="118" t="s">
        <v>127</v>
      </c>
      <c r="E109" s="119"/>
      <c r="F109" s="119"/>
      <c r="G109" s="119"/>
      <c r="H109" s="119"/>
      <c r="I109" s="119"/>
      <c r="J109" s="120">
        <f>J245</f>
        <v>0</v>
      </c>
      <c r="L109" s="117"/>
    </row>
    <row r="110" spans="2:47" s="9" customFormat="1" ht="19.95" customHeight="1">
      <c r="B110" s="117"/>
      <c r="D110" s="118" t="s">
        <v>128</v>
      </c>
      <c r="E110" s="119"/>
      <c r="F110" s="119"/>
      <c r="G110" s="119"/>
      <c r="H110" s="119"/>
      <c r="I110" s="119"/>
      <c r="J110" s="120">
        <f>J257</f>
        <v>0</v>
      </c>
      <c r="L110" s="117"/>
    </row>
    <row r="111" spans="2:47" s="9" customFormat="1" ht="19.95" customHeight="1">
      <c r="B111" s="117"/>
      <c r="D111" s="118" t="s">
        <v>129</v>
      </c>
      <c r="E111" s="119"/>
      <c r="F111" s="119"/>
      <c r="G111" s="119"/>
      <c r="H111" s="119"/>
      <c r="I111" s="119"/>
      <c r="J111" s="120">
        <f>J265</f>
        <v>0</v>
      </c>
      <c r="L111" s="117"/>
    </row>
    <row r="112" spans="2:47" s="9" customFormat="1" ht="19.95" customHeight="1">
      <c r="B112" s="117"/>
      <c r="D112" s="118" t="s">
        <v>130</v>
      </c>
      <c r="E112" s="119"/>
      <c r="F112" s="119"/>
      <c r="G112" s="119"/>
      <c r="H112" s="119"/>
      <c r="I112" s="119"/>
      <c r="J112" s="120">
        <f>J269</f>
        <v>0</v>
      </c>
      <c r="L112" s="117"/>
    </row>
    <row r="113" spans="2:12" s="9" customFormat="1" ht="19.95" customHeight="1">
      <c r="B113" s="117"/>
      <c r="D113" s="118" t="s">
        <v>131</v>
      </c>
      <c r="E113" s="119"/>
      <c r="F113" s="119"/>
      <c r="G113" s="119"/>
      <c r="H113" s="119"/>
      <c r="I113" s="119"/>
      <c r="J113" s="120">
        <f>J290</f>
        <v>0</v>
      </c>
      <c r="L113" s="117"/>
    </row>
    <row r="114" spans="2:12" s="9" customFormat="1" ht="19.95" customHeight="1">
      <c r="B114" s="117"/>
      <c r="D114" s="118" t="s">
        <v>132</v>
      </c>
      <c r="E114" s="119"/>
      <c r="F114" s="119"/>
      <c r="G114" s="119"/>
      <c r="H114" s="119"/>
      <c r="I114" s="119"/>
      <c r="J114" s="120">
        <f>J320</f>
        <v>0</v>
      </c>
      <c r="L114" s="117"/>
    </row>
    <row r="115" spans="2:12" s="8" customFormat="1" ht="24.9" customHeight="1">
      <c r="B115" s="113"/>
      <c r="D115" s="114" t="s">
        <v>133</v>
      </c>
      <c r="E115" s="115"/>
      <c r="F115" s="115"/>
      <c r="G115" s="115"/>
      <c r="H115" s="115"/>
      <c r="I115" s="115"/>
      <c r="J115" s="116">
        <f>J324</f>
        <v>0</v>
      </c>
      <c r="L115" s="113"/>
    </row>
    <row r="116" spans="2:12" s="1" customFormat="1" ht="21.75" customHeight="1">
      <c r="B116" s="31"/>
      <c r="L116" s="31"/>
    </row>
    <row r="117" spans="2:12" s="1" customFormat="1" ht="6.9" customHeight="1">
      <c r="B117" s="46"/>
      <c r="C117" s="47"/>
      <c r="D117" s="47"/>
      <c r="E117" s="47"/>
      <c r="F117" s="47"/>
      <c r="G117" s="47"/>
      <c r="H117" s="47"/>
      <c r="I117" s="47"/>
      <c r="J117" s="47"/>
      <c r="K117" s="47"/>
      <c r="L117" s="31"/>
    </row>
    <row r="121" spans="2:12" s="1" customFormat="1" ht="6.9" customHeight="1">
      <c r="B121" s="48"/>
      <c r="C121" s="49"/>
      <c r="D121" s="49"/>
      <c r="E121" s="49"/>
      <c r="F121" s="49"/>
      <c r="G121" s="49"/>
      <c r="H121" s="49"/>
      <c r="I121" s="49"/>
      <c r="J121" s="49"/>
      <c r="K121" s="49"/>
      <c r="L121" s="31"/>
    </row>
    <row r="122" spans="2:12" s="1" customFormat="1" ht="24.9" customHeight="1">
      <c r="B122" s="31"/>
      <c r="C122" s="20" t="s">
        <v>134</v>
      </c>
      <c r="L122" s="31"/>
    </row>
    <row r="123" spans="2:12" s="1" customFormat="1" ht="6.9" customHeight="1">
      <c r="B123" s="31"/>
      <c r="L123" s="31"/>
    </row>
    <row r="124" spans="2:12" s="1" customFormat="1" ht="12" customHeight="1">
      <c r="B124" s="31"/>
      <c r="C124" s="26" t="s">
        <v>15</v>
      </c>
      <c r="L124" s="31"/>
    </row>
    <row r="125" spans="2:12" s="1" customFormat="1" ht="26.25" customHeight="1">
      <c r="B125" s="31"/>
      <c r="E125" s="243" t="str">
        <f>E7</f>
        <v>Stavebné úpravy objektov a areálu pozorovateľne Krajskej hvezdárne Malý Diel Žilina</v>
      </c>
      <c r="F125" s="244"/>
      <c r="G125" s="244"/>
      <c r="H125" s="244"/>
      <c r="L125" s="31"/>
    </row>
    <row r="126" spans="2:12" ht="12" customHeight="1">
      <c r="B126" s="19"/>
      <c r="C126" s="26" t="s">
        <v>108</v>
      </c>
      <c r="L126" s="19"/>
    </row>
    <row r="127" spans="2:12" s="1" customFormat="1" ht="16.5" customHeight="1">
      <c r="B127" s="31"/>
      <c r="E127" s="243" t="s">
        <v>109</v>
      </c>
      <c r="F127" s="242"/>
      <c r="G127" s="242"/>
      <c r="H127" s="242"/>
      <c r="L127" s="31"/>
    </row>
    <row r="128" spans="2:12" s="1" customFormat="1" ht="12" customHeight="1">
      <c r="B128" s="31"/>
      <c r="C128" s="26" t="s">
        <v>110</v>
      </c>
      <c r="L128" s="31"/>
    </row>
    <row r="129" spans="2:65" s="1" customFormat="1" ht="16.5" customHeight="1">
      <c r="B129" s="31"/>
      <c r="E129" s="215" t="str">
        <f>E11</f>
        <v>01.1 - Stavebná časť</v>
      </c>
      <c r="F129" s="242"/>
      <c r="G129" s="242"/>
      <c r="H129" s="242"/>
      <c r="L129" s="31"/>
    </row>
    <row r="130" spans="2:65" s="1" customFormat="1" ht="6.9" customHeight="1">
      <c r="B130" s="31"/>
      <c r="L130" s="31"/>
    </row>
    <row r="131" spans="2:65" s="1" customFormat="1" ht="12" customHeight="1">
      <c r="B131" s="31"/>
      <c r="C131" s="26" t="s">
        <v>19</v>
      </c>
      <c r="F131" s="24" t="str">
        <f>F14</f>
        <v>Žilina</v>
      </c>
      <c r="I131" s="26" t="s">
        <v>21</v>
      </c>
      <c r="J131" s="54">
        <f>IF(J14="","",J14)</f>
        <v>0</v>
      </c>
      <c r="L131" s="31"/>
    </row>
    <row r="132" spans="2:65" s="1" customFormat="1" ht="6.9" customHeight="1">
      <c r="B132" s="31"/>
      <c r="L132" s="31"/>
    </row>
    <row r="133" spans="2:65" s="1" customFormat="1" ht="25.65" customHeight="1">
      <c r="B133" s="31"/>
      <c r="C133" s="26" t="s">
        <v>22</v>
      </c>
      <c r="F133" s="24" t="str">
        <f>E17</f>
        <v>Krajská hvezdáreň v Žiline, Malý Diel, Žilina</v>
      </c>
      <c r="I133" s="26" t="s">
        <v>28</v>
      </c>
      <c r="J133" s="29" t="str">
        <f>E23</f>
        <v>STUDIO APP, s.r.o. Kysucké Nové Mesto</v>
      </c>
      <c r="L133" s="31"/>
    </row>
    <row r="134" spans="2:65" s="1" customFormat="1" ht="15.15" customHeight="1">
      <c r="B134" s="31"/>
      <c r="C134" s="26" t="s">
        <v>26</v>
      </c>
      <c r="F134" s="24" t="str">
        <f>IF(E20="","",E20)</f>
        <v>Vyplň údaj</v>
      </c>
      <c r="I134" s="26" t="s">
        <v>31</v>
      </c>
      <c r="J134" s="29" t="str">
        <f>E26</f>
        <v xml:space="preserve"> </v>
      </c>
      <c r="L134" s="31"/>
    </row>
    <row r="135" spans="2:65" s="1" customFormat="1" ht="10.35" customHeight="1">
      <c r="B135" s="31"/>
      <c r="L135" s="31"/>
    </row>
    <row r="136" spans="2:65" s="10" customFormat="1" ht="29.25" customHeight="1">
      <c r="B136" s="121"/>
      <c r="C136" s="122" t="s">
        <v>135</v>
      </c>
      <c r="D136" s="123" t="s">
        <v>59</v>
      </c>
      <c r="E136" s="123" t="s">
        <v>55</v>
      </c>
      <c r="F136" s="123" t="s">
        <v>56</v>
      </c>
      <c r="G136" s="123" t="s">
        <v>136</v>
      </c>
      <c r="H136" s="123" t="s">
        <v>137</v>
      </c>
      <c r="I136" s="123" t="s">
        <v>138</v>
      </c>
      <c r="J136" s="124" t="s">
        <v>114</v>
      </c>
      <c r="K136" s="125" t="s">
        <v>139</v>
      </c>
      <c r="L136" s="121"/>
      <c r="M136" s="60" t="s">
        <v>1</v>
      </c>
      <c r="N136" s="61" t="s">
        <v>38</v>
      </c>
      <c r="O136" s="61" t="s">
        <v>140</v>
      </c>
      <c r="P136" s="61" t="s">
        <v>141</v>
      </c>
      <c r="Q136" s="61" t="s">
        <v>142</v>
      </c>
      <c r="R136" s="61" t="s">
        <v>143</v>
      </c>
      <c r="S136" s="61" t="s">
        <v>144</v>
      </c>
      <c r="T136" s="62" t="s">
        <v>145</v>
      </c>
    </row>
    <row r="137" spans="2:65" s="1" customFormat="1" ht="22.65" customHeight="1">
      <c r="B137" s="31"/>
      <c r="C137" s="65" t="s">
        <v>115</v>
      </c>
      <c r="J137" s="126">
        <f>BK137</f>
        <v>0</v>
      </c>
      <c r="L137" s="31"/>
      <c r="M137" s="63"/>
      <c r="N137" s="55"/>
      <c r="O137" s="55"/>
      <c r="P137" s="127">
        <f>P138+P210+P324</f>
        <v>0</v>
      </c>
      <c r="Q137" s="55"/>
      <c r="R137" s="127">
        <f>R138+R210+R324</f>
        <v>14.641951318110001</v>
      </c>
      <c r="S137" s="55"/>
      <c r="T137" s="128">
        <f>T138+T210+T324</f>
        <v>2.7367222</v>
      </c>
      <c r="AT137" s="16" t="s">
        <v>73</v>
      </c>
      <c r="AU137" s="16" t="s">
        <v>116</v>
      </c>
      <c r="BK137" s="129">
        <f>BK138+BK210+BK324</f>
        <v>0</v>
      </c>
    </row>
    <row r="138" spans="2:65" s="11" customFormat="1" ht="25.95" customHeight="1">
      <c r="B138" s="130"/>
      <c r="D138" s="131" t="s">
        <v>73</v>
      </c>
      <c r="E138" s="132" t="s">
        <v>146</v>
      </c>
      <c r="F138" s="132" t="s">
        <v>147</v>
      </c>
      <c r="I138" s="133"/>
      <c r="J138" s="134">
        <f>BK138</f>
        <v>0</v>
      </c>
      <c r="L138" s="130"/>
      <c r="M138" s="135"/>
      <c r="P138" s="136">
        <f>P139+P147+P154+P159+P179+P208</f>
        <v>0</v>
      </c>
      <c r="R138" s="136">
        <f>R139+R147+R154+R159+R179+R208</f>
        <v>14.221072880460001</v>
      </c>
      <c r="T138" s="137">
        <f>T139+T147+T154+T159+T179+T208</f>
        <v>0.76645500000000011</v>
      </c>
      <c r="AR138" s="131" t="s">
        <v>81</v>
      </c>
      <c r="AT138" s="138" t="s">
        <v>73</v>
      </c>
      <c r="AU138" s="138" t="s">
        <v>74</v>
      </c>
      <c r="AY138" s="131" t="s">
        <v>148</v>
      </c>
      <c r="BK138" s="139">
        <f>BK139+BK147+BK154+BK159+BK179+BK208</f>
        <v>0</v>
      </c>
    </row>
    <row r="139" spans="2:65" s="11" customFormat="1" ht="22.65" customHeight="1">
      <c r="B139" s="130"/>
      <c r="D139" s="131" t="s">
        <v>73</v>
      </c>
      <c r="E139" s="140" t="s">
        <v>81</v>
      </c>
      <c r="F139" s="140" t="s">
        <v>149</v>
      </c>
      <c r="I139" s="133"/>
      <c r="J139" s="141">
        <f>BK139</f>
        <v>0</v>
      </c>
      <c r="L139" s="130"/>
      <c r="M139" s="135"/>
      <c r="P139" s="136">
        <f>SUM(P140:P146)</f>
        <v>0</v>
      </c>
      <c r="R139" s="136">
        <f>SUM(R140:R146)</f>
        <v>0</v>
      </c>
      <c r="T139" s="137">
        <f>SUM(T140:T146)</f>
        <v>0</v>
      </c>
      <c r="AR139" s="131" t="s">
        <v>81</v>
      </c>
      <c r="AT139" s="138" t="s">
        <v>73</v>
      </c>
      <c r="AU139" s="138" t="s">
        <v>81</v>
      </c>
      <c r="AY139" s="131" t="s">
        <v>148</v>
      </c>
      <c r="BK139" s="139">
        <f>SUM(BK140:BK146)</f>
        <v>0</v>
      </c>
    </row>
    <row r="140" spans="2:65" s="1" customFormat="1" ht="24.15" customHeight="1">
      <c r="B140" s="142"/>
      <c r="C140" s="143" t="s">
        <v>81</v>
      </c>
      <c r="D140" s="143" t="s">
        <v>150</v>
      </c>
      <c r="E140" s="144" t="s">
        <v>151</v>
      </c>
      <c r="F140" s="145" t="s">
        <v>152</v>
      </c>
      <c r="G140" s="146" t="s">
        <v>153</v>
      </c>
      <c r="H140" s="147">
        <v>2.3519999999999999</v>
      </c>
      <c r="I140" s="148"/>
      <c r="J140" s="149">
        <f>ROUND(I140*H140,2)</f>
        <v>0</v>
      </c>
      <c r="K140" s="150"/>
      <c r="L140" s="31"/>
      <c r="M140" s="151" t="s">
        <v>1</v>
      </c>
      <c r="N140" s="152" t="s">
        <v>40</v>
      </c>
      <c r="P140" s="153">
        <f>O140*H140</f>
        <v>0</v>
      </c>
      <c r="Q140" s="153">
        <v>0</v>
      </c>
      <c r="R140" s="153">
        <f>Q140*H140</f>
        <v>0</v>
      </c>
      <c r="S140" s="153">
        <v>0</v>
      </c>
      <c r="T140" s="154">
        <f>S140*H140</f>
        <v>0</v>
      </c>
      <c r="AR140" s="155" t="s">
        <v>154</v>
      </c>
      <c r="AT140" s="155" t="s">
        <v>150</v>
      </c>
      <c r="AU140" s="155" t="s">
        <v>87</v>
      </c>
      <c r="AY140" s="16" t="s">
        <v>148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6" t="s">
        <v>87</v>
      </c>
      <c r="BK140" s="156">
        <f>ROUND(I140*H140,2)</f>
        <v>0</v>
      </c>
      <c r="BL140" s="16" t="s">
        <v>154</v>
      </c>
      <c r="BM140" s="155" t="s">
        <v>155</v>
      </c>
    </row>
    <row r="141" spans="2:65" s="12" customFormat="1">
      <c r="B141" s="157"/>
      <c r="D141" s="158" t="s">
        <v>156</v>
      </c>
      <c r="E141" s="159" t="s">
        <v>1</v>
      </c>
      <c r="F141" s="160" t="s">
        <v>157</v>
      </c>
      <c r="H141" s="159" t="s">
        <v>1</v>
      </c>
      <c r="I141" s="161"/>
      <c r="L141" s="157"/>
      <c r="M141" s="162"/>
      <c r="T141" s="163"/>
      <c r="AT141" s="159" t="s">
        <v>156</v>
      </c>
      <c r="AU141" s="159" t="s">
        <v>87</v>
      </c>
      <c r="AV141" s="12" t="s">
        <v>81</v>
      </c>
      <c r="AW141" s="12" t="s">
        <v>30</v>
      </c>
      <c r="AX141" s="12" t="s">
        <v>74</v>
      </c>
      <c r="AY141" s="159" t="s">
        <v>148</v>
      </c>
    </row>
    <row r="142" spans="2:65" s="13" customFormat="1">
      <c r="B142" s="164"/>
      <c r="D142" s="158" t="s">
        <v>156</v>
      </c>
      <c r="E142" s="165" t="s">
        <v>1</v>
      </c>
      <c r="F142" s="166" t="s">
        <v>158</v>
      </c>
      <c r="H142" s="167">
        <v>2.3519999999999999</v>
      </c>
      <c r="I142" s="168"/>
      <c r="L142" s="164"/>
      <c r="M142" s="169"/>
      <c r="T142" s="170"/>
      <c r="AT142" s="165" t="s">
        <v>156</v>
      </c>
      <c r="AU142" s="165" t="s">
        <v>87</v>
      </c>
      <c r="AV142" s="13" t="s">
        <v>87</v>
      </c>
      <c r="AW142" s="13" t="s">
        <v>30</v>
      </c>
      <c r="AX142" s="13" t="s">
        <v>74</v>
      </c>
      <c r="AY142" s="165" t="s">
        <v>148</v>
      </c>
    </row>
    <row r="143" spans="2:65" s="14" customFormat="1">
      <c r="B143" s="171"/>
      <c r="D143" s="158" t="s">
        <v>156</v>
      </c>
      <c r="E143" s="172" t="s">
        <v>1</v>
      </c>
      <c r="F143" s="173" t="s">
        <v>159</v>
      </c>
      <c r="H143" s="174">
        <v>2.3519999999999999</v>
      </c>
      <c r="I143" s="175"/>
      <c r="L143" s="171"/>
      <c r="M143" s="176"/>
      <c r="T143" s="177"/>
      <c r="AT143" s="172" t="s">
        <v>156</v>
      </c>
      <c r="AU143" s="172" t="s">
        <v>87</v>
      </c>
      <c r="AV143" s="14" t="s">
        <v>154</v>
      </c>
      <c r="AW143" s="14" t="s">
        <v>30</v>
      </c>
      <c r="AX143" s="14" t="s">
        <v>81</v>
      </c>
      <c r="AY143" s="172" t="s">
        <v>148</v>
      </c>
    </row>
    <row r="144" spans="2:65" s="1" customFormat="1" ht="37.65" customHeight="1">
      <c r="B144" s="142"/>
      <c r="C144" s="143" t="s">
        <v>87</v>
      </c>
      <c r="D144" s="143" t="s">
        <v>150</v>
      </c>
      <c r="E144" s="144" t="s">
        <v>160</v>
      </c>
      <c r="F144" s="145" t="s">
        <v>161</v>
      </c>
      <c r="G144" s="146" t="s">
        <v>153</v>
      </c>
      <c r="H144" s="147">
        <v>2.3519999999999999</v>
      </c>
      <c r="I144" s="148"/>
      <c r="J144" s="149">
        <f>ROUND(I144*H144,2)</f>
        <v>0</v>
      </c>
      <c r="K144" s="150"/>
      <c r="L144" s="31"/>
      <c r="M144" s="151" t="s">
        <v>1</v>
      </c>
      <c r="N144" s="152" t="s">
        <v>40</v>
      </c>
      <c r="P144" s="153">
        <f>O144*H144</f>
        <v>0</v>
      </c>
      <c r="Q144" s="153">
        <v>0</v>
      </c>
      <c r="R144" s="153">
        <f>Q144*H144</f>
        <v>0</v>
      </c>
      <c r="S144" s="153">
        <v>0</v>
      </c>
      <c r="T144" s="154">
        <f>S144*H144</f>
        <v>0</v>
      </c>
      <c r="AR144" s="155" t="s">
        <v>154</v>
      </c>
      <c r="AT144" s="155" t="s">
        <v>150</v>
      </c>
      <c r="AU144" s="155" t="s">
        <v>87</v>
      </c>
      <c r="AY144" s="16" t="s">
        <v>148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6" t="s">
        <v>87</v>
      </c>
      <c r="BK144" s="156">
        <f>ROUND(I144*H144,2)</f>
        <v>0</v>
      </c>
      <c r="BL144" s="16" t="s">
        <v>154</v>
      </c>
      <c r="BM144" s="155" t="s">
        <v>162</v>
      </c>
    </row>
    <row r="145" spans="2:65" s="1" customFormat="1" ht="37.65" customHeight="1">
      <c r="B145" s="142"/>
      <c r="C145" s="143" t="s">
        <v>163</v>
      </c>
      <c r="D145" s="143" t="s">
        <v>150</v>
      </c>
      <c r="E145" s="144" t="s">
        <v>164</v>
      </c>
      <c r="F145" s="145" t="s">
        <v>165</v>
      </c>
      <c r="G145" s="146" t="s">
        <v>153</v>
      </c>
      <c r="H145" s="147">
        <v>2.3519999999999999</v>
      </c>
      <c r="I145" s="148"/>
      <c r="J145" s="149">
        <f>ROUND(I145*H145,2)</f>
        <v>0</v>
      </c>
      <c r="K145" s="150"/>
      <c r="L145" s="31"/>
      <c r="M145" s="151" t="s">
        <v>1</v>
      </c>
      <c r="N145" s="152" t="s">
        <v>40</v>
      </c>
      <c r="P145" s="153">
        <f>O145*H145</f>
        <v>0</v>
      </c>
      <c r="Q145" s="153">
        <v>0</v>
      </c>
      <c r="R145" s="153">
        <f>Q145*H145</f>
        <v>0</v>
      </c>
      <c r="S145" s="153">
        <v>0</v>
      </c>
      <c r="T145" s="154">
        <f>S145*H145</f>
        <v>0</v>
      </c>
      <c r="AR145" s="155" t="s">
        <v>154</v>
      </c>
      <c r="AT145" s="155" t="s">
        <v>150</v>
      </c>
      <c r="AU145" s="155" t="s">
        <v>87</v>
      </c>
      <c r="AY145" s="16" t="s">
        <v>148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6" t="s">
        <v>87</v>
      </c>
      <c r="BK145" s="156">
        <f>ROUND(I145*H145,2)</f>
        <v>0</v>
      </c>
      <c r="BL145" s="16" t="s">
        <v>154</v>
      </c>
      <c r="BM145" s="155" t="s">
        <v>166</v>
      </c>
    </row>
    <row r="146" spans="2:65" s="1" customFormat="1" ht="24.15" customHeight="1">
      <c r="B146" s="142"/>
      <c r="C146" s="143" t="s">
        <v>154</v>
      </c>
      <c r="D146" s="143" t="s">
        <v>150</v>
      </c>
      <c r="E146" s="144" t="s">
        <v>167</v>
      </c>
      <c r="F146" s="145" t="s">
        <v>168</v>
      </c>
      <c r="G146" s="146" t="s">
        <v>153</v>
      </c>
      <c r="H146" s="147">
        <v>2.3519999999999999</v>
      </c>
      <c r="I146" s="148"/>
      <c r="J146" s="149">
        <f>ROUND(I146*H146,2)</f>
        <v>0</v>
      </c>
      <c r="K146" s="150"/>
      <c r="L146" s="31"/>
      <c r="M146" s="151" t="s">
        <v>1</v>
      </c>
      <c r="N146" s="152" t="s">
        <v>40</v>
      </c>
      <c r="P146" s="153">
        <f>O146*H146</f>
        <v>0</v>
      </c>
      <c r="Q146" s="153">
        <v>0</v>
      </c>
      <c r="R146" s="153">
        <f>Q146*H146</f>
        <v>0</v>
      </c>
      <c r="S146" s="153">
        <v>0</v>
      </c>
      <c r="T146" s="154">
        <f>S146*H146</f>
        <v>0</v>
      </c>
      <c r="AR146" s="155" t="s">
        <v>154</v>
      </c>
      <c r="AT146" s="155" t="s">
        <v>150</v>
      </c>
      <c r="AU146" s="155" t="s">
        <v>87</v>
      </c>
      <c r="AY146" s="16" t="s">
        <v>148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6" t="s">
        <v>87</v>
      </c>
      <c r="BK146" s="156">
        <f>ROUND(I146*H146,2)</f>
        <v>0</v>
      </c>
      <c r="BL146" s="16" t="s">
        <v>154</v>
      </c>
      <c r="BM146" s="155" t="s">
        <v>169</v>
      </c>
    </row>
    <row r="147" spans="2:65" s="11" customFormat="1" ht="22.65" customHeight="1">
      <c r="B147" s="130"/>
      <c r="D147" s="131" t="s">
        <v>73</v>
      </c>
      <c r="E147" s="140" t="s">
        <v>87</v>
      </c>
      <c r="F147" s="140" t="s">
        <v>170</v>
      </c>
      <c r="I147" s="133"/>
      <c r="J147" s="141">
        <f>BK147</f>
        <v>0</v>
      </c>
      <c r="L147" s="130"/>
      <c r="M147" s="135"/>
      <c r="P147" s="136">
        <f>SUM(P148:P153)</f>
        <v>0</v>
      </c>
      <c r="R147" s="136">
        <f>SUM(R148:R153)</f>
        <v>2.9399999999999999E-3</v>
      </c>
      <c r="T147" s="137">
        <f>SUM(T148:T153)</f>
        <v>0</v>
      </c>
      <c r="AR147" s="131" t="s">
        <v>81</v>
      </c>
      <c r="AT147" s="138" t="s">
        <v>73</v>
      </c>
      <c r="AU147" s="138" t="s">
        <v>81</v>
      </c>
      <c r="AY147" s="131" t="s">
        <v>148</v>
      </c>
      <c r="BK147" s="139">
        <f>SUM(BK148:BK153)</f>
        <v>0</v>
      </c>
    </row>
    <row r="148" spans="2:65" s="1" customFormat="1" ht="24.15" customHeight="1">
      <c r="B148" s="142"/>
      <c r="C148" s="143" t="s">
        <v>171</v>
      </c>
      <c r="D148" s="143" t="s">
        <v>150</v>
      </c>
      <c r="E148" s="144" t="s">
        <v>172</v>
      </c>
      <c r="F148" s="145" t="s">
        <v>173</v>
      </c>
      <c r="G148" s="146" t="s">
        <v>174</v>
      </c>
      <c r="H148" s="147">
        <v>11.76</v>
      </c>
      <c r="I148" s="148"/>
      <c r="J148" s="149">
        <f>ROUND(I148*H148,2)</f>
        <v>0</v>
      </c>
      <c r="K148" s="150"/>
      <c r="L148" s="31"/>
      <c r="M148" s="151" t="s">
        <v>1</v>
      </c>
      <c r="N148" s="152" t="s">
        <v>40</v>
      </c>
      <c r="P148" s="153">
        <f>O148*H148</f>
        <v>0</v>
      </c>
      <c r="Q148" s="153">
        <v>3.0000000000000001E-5</v>
      </c>
      <c r="R148" s="153">
        <f>Q148*H148</f>
        <v>3.5280000000000001E-4</v>
      </c>
      <c r="S148" s="153">
        <v>0</v>
      </c>
      <c r="T148" s="154">
        <f>S148*H148</f>
        <v>0</v>
      </c>
      <c r="AR148" s="155" t="s">
        <v>154</v>
      </c>
      <c r="AT148" s="155" t="s">
        <v>150</v>
      </c>
      <c r="AU148" s="155" t="s">
        <v>87</v>
      </c>
      <c r="AY148" s="16" t="s">
        <v>148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6" t="s">
        <v>87</v>
      </c>
      <c r="BK148" s="156">
        <f>ROUND(I148*H148,2)</f>
        <v>0</v>
      </c>
      <c r="BL148" s="16" t="s">
        <v>154</v>
      </c>
      <c r="BM148" s="155" t="s">
        <v>175</v>
      </c>
    </row>
    <row r="149" spans="2:65" s="13" customFormat="1">
      <c r="B149" s="164"/>
      <c r="D149" s="158" t="s">
        <v>156</v>
      </c>
      <c r="E149" s="165" t="s">
        <v>1</v>
      </c>
      <c r="F149" s="166" t="s">
        <v>176</v>
      </c>
      <c r="H149" s="167">
        <v>11.76</v>
      </c>
      <c r="I149" s="168"/>
      <c r="L149" s="164"/>
      <c r="M149" s="169"/>
      <c r="T149" s="170"/>
      <c r="AT149" s="165" t="s">
        <v>156</v>
      </c>
      <c r="AU149" s="165" t="s">
        <v>87</v>
      </c>
      <c r="AV149" s="13" t="s">
        <v>87</v>
      </c>
      <c r="AW149" s="13" t="s">
        <v>30</v>
      </c>
      <c r="AX149" s="13" t="s">
        <v>74</v>
      </c>
      <c r="AY149" s="165" t="s">
        <v>148</v>
      </c>
    </row>
    <row r="150" spans="2:65" s="14" customFormat="1">
      <c r="B150" s="171"/>
      <c r="D150" s="158" t="s">
        <v>156</v>
      </c>
      <c r="E150" s="172" t="s">
        <v>1</v>
      </c>
      <c r="F150" s="173" t="s">
        <v>159</v>
      </c>
      <c r="H150" s="174">
        <v>11.76</v>
      </c>
      <c r="I150" s="175"/>
      <c r="L150" s="171"/>
      <c r="M150" s="176"/>
      <c r="T150" s="177"/>
      <c r="AT150" s="172" t="s">
        <v>156</v>
      </c>
      <c r="AU150" s="172" t="s">
        <v>87</v>
      </c>
      <c r="AV150" s="14" t="s">
        <v>154</v>
      </c>
      <c r="AW150" s="14" t="s">
        <v>30</v>
      </c>
      <c r="AX150" s="14" t="s">
        <v>81</v>
      </c>
      <c r="AY150" s="172" t="s">
        <v>148</v>
      </c>
    </row>
    <row r="151" spans="2:65" s="1" customFormat="1" ht="16.5" customHeight="1">
      <c r="B151" s="142"/>
      <c r="C151" s="178" t="s">
        <v>177</v>
      </c>
      <c r="D151" s="178" t="s">
        <v>178</v>
      </c>
      <c r="E151" s="179" t="s">
        <v>179</v>
      </c>
      <c r="F151" s="180" t="s">
        <v>180</v>
      </c>
      <c r="G151" s="181" t="s">
        <v>174</v>
      </c>
      <c r="H151" s="182">
        <v>12.936</v>
      </c>
      <c r="I151" s="183"/>
      <c r="J151" s="184">
        <f>ROUND(I151*H151,2)</f>
        <v>0</v>
      </c>
      <c r="K151" s="185"/>
      <c r="L151" s="186"/>
      <c r="M151" s="187" t="s">
        <v>1</v>
      </c>
      <c r="N151" s="188" t="s">
        <v>40</v>
      </c>
      <c r="P151" s="153">
        <f>O151*H151</f>
        <v>0</v>
      </c>
      <c r="Q151" s="153">
        <v>2.0000000000000001E-4</v>
      </c>
      <c r="R151" s="153">
        <f>Q151*H151</f>
        <v>2.5872E-3</v>
      </c>
      <c r="S151" s="153">
        <v>0</v>
      </c>
      <c r="T151" s="154">
        <f>S151*H151</f>
        <v>0</v>
      </c>
      <c r="AR151" s="155" t="s">
        <v>181</v>
      </c>
      <c r="AT151" s="155" t="s">
        <v>178</v>
      </c>
      <c r="AU151" s="155" t="s">
        <v>87</v>
      </c>
      <c r="AY151" s="16" t="s">
        <v>148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6" t="s">
        <v>87</v>
      </c>
      <c r="BK151" s="156">
        <f>ROUND(I151*H151,2)</f>
        <v>0</v>
      </c>
      <c r="BL151" s="16" t="s">
        <v>154</v>
      </c>
      <c r="BM151" s="155" t="s">
        <v>182</v>
      </c>
    </row>
    <row r="152" spans="2:65" s="13" customFormat="1">
      <c r="B152" s="164"/>
      <c r="D152" s="158" t="s">
        <v>156</v>
      </c>
      <c r="E152" s="165" t="s">
        <v>1</v>
      </c>
      <c r="F152" s="166" t="s">
        <v>183</v>
      </c>
      <c r="H152" s="167">
        <v>12.936</v>
      </c>
      <c r="I152" s="168"/>
      <c r="L152" s="164"/>
      <c r="M152" s="169"/>
      <c r="T152" s="170"/>
      <c r="AT152" s="165" t="s">
        <v>156</v>
      </c>
      <c r="AU152" s="165" t="s">
        <v>87</v>
      </c>
      <c r="AV152" s="13" t="s">
        <v>87</v>
      </c>
      <c r="AW152" s="13" t="s">
        <v>30</v>
      </c>
      <c r="AX152" s="13" t="s">
        <v>74</v>
      </c>
      <c r="AY152" s="165" t="s">
        <v>148</v>
      </c>
    </row>
    <row r="153" spans="2:65" s="14" customFormat="1">
      <c r="B153" s="171"/>
      <c r="D153" s="158" t="s">
        <v>156</v>
      </c>
      <c r="E153" s="172" t="s">
        <v>1</v>
      </c>
      <c r="F153" s="173" t="s">
        <v>159</v>
      </c>
      <c r="H153" s="174">
        <v>12.936</v>
      </c>
      <c r="I153" s="175"/>
      <c r="L153" s="171"/>
      <c r="M153" s="176"/>
      <c r="T153" s="177"/>
      <c r="AT153" s="172" t="s">
        <v>156</v>
      </c>
      <c r="AU153" s="172" t="s">
        <v>87</v>
      </c>
      <c r="AV153" s="14" t="s">
        <v>154</v>
      </c>
      <c r="AW153" s="14" t="s">
        <v>30</v>
      </c>
      <c r="AX153" s="14" t="s">
        <v>81</v>
      </c>
      <c r="AY153" s="172" t="s">
        <v>148</v>
      </c>
    </row>
    <row r="154" spans="2:65" s="11" customFormat="1" ht="22.65" customHeight="1">
      <c r="B154" s="130"/>
      <c r="D154" s="131" t="s">
        <v>73</v>
      </c>
      <c r="E154" s="140" t="s">
        <v>171</v>
      </c>
      <c r="F154" s="140" t="s">
        <v>184</v>
      </c>
      <c r="I154" s="133"/>
      <c r="J154" s="141">
        <f>BK154</f>
        <v>0</v>
      </c>
      <c r="L154" s="130"/>
      <c r="M154" s="135"/>
      <c r="P154" s="136">
        <f>SUM(P155:P158)</f>
        <v>0</v>
      </c>
      <c r="R154" s="136">
        <f>SUM(R155:R158)</f>
        <v>6.5841888000000006</v>
      </c>
      <c r="T154" s="137">
        <f>SUM(T155:T158)</f>
        <v>0</v>
      </c>
      <c r="AR154" s="131" t="s">
        <v>81</v>
      </c>
      <c r="AT154" s="138" t="s">
        <v>73</v>
      </c>
      <c r="AU154" s="138" t="s">
        <v>81</v>
      </c>
      <c r="AY154" s="131" t="s">
        <v>148</v>
      </c>
      <c r="BK154" s="139">
        <f>SUM(BK155:BK158)</f>
        <v>0</v>
      </c>
    </row>
    <row r="155" spans="2:65" s="1" customFormat="1" ht="21.75" customHeight="1">
      <c r="B155" s="142"/>
      <c r="C155" s="143" t="s">
        <v>185</v>
      </c>
      <c r="D155" s="143" t="s">
        <v>150</v>
      </c>
      <c r="E155" s="144" t="s">
        <v>186</v>
      </c>
      <c r="F155" s="145" t="s">
        <v>187</v>
      </c>
      <c r="G155" s="146" t="s">
        <v>174</v>
      </c>
      <c r="H155" s="147">
        <v>11.76</v>
      </c>
      <c r="I155" s="148"/>
      <c r="J155" s="149">
        <f>ROUND(I155*H155,2)</f>
        <v>0</v>
      </c>
      <c r="K155" s="150"/>
      <c r="L155" s="31"/>
      <c r="M155" s="151" t="s">
        <v>1</v>
      </c>
      <c r="N155" s="152" t="s">
        <v>40</v>
      </c>
      <c r="P155" s="153">
        <f>O155*H155</f>
        <v>0</v>
      </c>
      <c r="Q155" s="153">
        <v>0.27994000000000002</v>
      </c>
      <c r="R155" s="153">
        <f>Q155*H155</f>
        <v>3.2920944000000003</v>
      </c>
      <c r="S155" s="153">
        <v>0</v>
      </c>
      <c r="T155" s="154">
        <f>S155*H155</f>
        <v>0</v>
      </c>
      <c r="AR155" s="155" t="s">
        <v>154</v>
      </c>
      <c r="AT155" s="155" t="s">
        <v>150</v>
      </c>
      <c r="AU155" s="155" t="s">
        <v>87</v>
      </c>
      <c r="AY155" s="16" t="s">
        <v>148</v>
      </c>
      <c r="BE155" s="156">
        <f>IF(N155="základná",J155,0)</f>
        <v>0</v>
      </c>
      <c r="BF155" s="156">
        <f>IF(N155="znížená",J155,0)</f>
        <v>0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6" t="s">
        <v>87</v>
      </c>
      <c r="BK155" s="156">
        <f>ROUND(I155*H155,2)</f>
        <v>0</v>
      </c>
      <c r="BL155" s="16" t="s">
        <v>154</v>
      </c>
      <c r="BM155" s="155" t="s">
        <v>188</v>
      </c>
    </row>
    <row r="156" spans="2:65" s="13" customFormat="1">
      <c r="B156" s="164"/>
      <c r="D156" s="158" t="s">
        <v>156</v>
      </c>
      <c r="E156" s="165" t="s">
        <v>1</v>
      </c>
      <c r="F156" s="166" t="s">
        <v>176</v>
      </c>
      <c r="H156" s="167">
        <v>11.76</v>
      </c>
      <c r="I156" s="168"/>
      <c r="L156" s="164"/>
      <c r="M156" s="169"/>
      <c r="T156" s="170"/>
      <c r="AT156" s="165" t="s">
        <v>156</v>
      </c>
      <c r="AU156" s="165" t="s">
        <v>87</v>
      </c>
      <c r="AV156" s="13" t="s">
        <v>87</v>
      </c>
      <c r="AW156" s="13" t="s">
        <v>30</v>
      </c>
      <c r="AX156" s="13" t="s">
        <v>74</v>
      </c>
      <c r="AY156" s="165" t="s">
        <v>148</v>
      </c>
    </row>
    <row r="157" spans="2:65" s="14" customFormat="1">
      <c r="B157" s="171"/>
      <c r="D157" s="158" t="s">
        <v>156</v>
      </c>
      <c r="E157" s="172" t="s">
        <v>1</v>
      </c>
      <c r="F157" s="173" t="s">
        <v>159</v>
      </c>
      <c r="H157" s="174">
        <v>11.76</v>
      </c>
      <c r="I157" s="175"/>
      <c r="L157" s="171"/>
      <c r="M157" s="176"/>
      <c r="T157" s="177"/>
      <c r="AT157" s="172" t="s">
        <v>156</v>
      </c>
      <c r="AU157" s="172" t="s">
        <v>87</v>
      </c>
      <c r="AV157" s="14" t="s">
        <v>154</v>
      </c>
      <c r="AW157" s="14" t="s">
        <v>30</v>
      </c>
      <c r="AX157" s="14" t="s">
        <v>81</v>
      </c>
      <c r="AY157" s="172" t="s">
        <v>148</v>
      </c>
    </row>
    <row r="158" spans="2:65" s="1" customFormat="1" ht="24.15" customHeight="1">
      <c r="B158" s="142"/>
      <c r="C158" s="143" t="s">
        <v>181</v>
      </c>
      <c r="D158" s="143" t="s">
        <v>150</v>
      </c>
      <c r="E158" s="144" t="s">
        <v>189</v>
      </c>
      <c r="F158" s="145" t="s">
        <v>190</v>
      </c>
      <c r="G158" s="146" t="s">
        <v>174</v>
      </c>
      <c r="H158" s="147">
        <v>11.76</v>
      </c>
      <c r="I158" s="148"/>
      <c r="J158" s="149">
        <f>ROUND(I158*H158,2)</f>
        <v>0</v>
      </c>
      <c r="K158" s="150"/>
      <c r="L158" s="31"/>
      <c r="M158" s="151" t="s">
        <v>1</v>
      </c>
      <c r="N158" s="152" t="s">
        <v>40</v>
      </c>
      <c r="P158" s="153">
        <f>O158*H158</f>
        <v>0</v>
      </c>
      <c r="Q158" s="153">
        <v>0.27994000000000002</v>
      </c>
      <c r="R158" s="153">
        <f>Q158*H158</f>
        <v>3.2920944000000003</v>
      </c>
      <c r="S158" s="153">
        <v>0</v>
      </c>
      <c r="T158" s="154">
        <f>S158*H158</f>
        <v>0</v>
      </c>
      <c r="AR158" s="155" t="s">
        <v>154</v>
      </c>
      <c r="AT158" s="155" t="s">
        <v>150</v>
      </c>
      <c r="AU158" s="155" t="s">
        <v>87</v>
      </c>
      <c r="AY158" s="16" t="s">
        <v>148</v>
      </c>
      <c r="BE158" s="156">
        <f>IF(N158="základná",J158,0)</f>
        <v>0</v>
      </c>
      <c r="BF158" s="156">
        <f>IF(N158="znížená",J158,0)</f>
        <v>0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6" t="s">
        <v>87</v>
      </c>
      <c r="BK158" s="156">
        <f>ROUND(I158*H158,2)</f>
        <v>0</v>
      </c>
      <c r="BL158" s="16" t="s">
        <v>154</v>
      </c>
      <c r="BM158" s="155" t="s">
        <v>191</v>
      </c>
    </row>
    <row r="159" spans="2:65" s="11" customFormat="1" ht="22.65" customHeight="1">
      <c r="B159" s="130"/>
      <c r="D159" s="131" t="s">
        <v>73</v>
      </c>
      <c r="E159" s="140" t="s">
        <v>177</v>
      </c>
      <c r="F159" s="140" t="s">
        <v>192</v>
      </c>
      <c r="I159" s="133"/>
      <c r="J159" s="141">
        <f>BK159</f>
        <v>0</v>
      </c>
      <c r="L159" s="130"/>
      <c r="M159" s="135"/>
      <c r="P159" s="136">
        <f>SUM(P160:P178)</f>
        <v>0</v>
      </c>
      <c r="R159" s="136">
        <f>SUM(R160:R178)</f>
        <v>1.0777331715</v>
      </c>
      <c r="T159" s="137">
        <f>SUM(T160:T178)</f>
        <v>0</v>
      </c>
      <c r="AR159" s="131" t="s">
        <v>81</v>
      </c>
      <c r="AT159" s="138" t="s">
        <v>73</v>
      </c>
      <c r="AU159" s="138" t="s">
        <v>81</v>
      </c>
      <c r="AY159" s="131" t="s">
        <v>148</v>
      </c>
      <c r="BK159" s="139">
        <f>SUM(BK160:BK178)</f>
        <v>0</v>
      </c>
    </row>
    <row r="160" spans="2:65" s="1" customFormat="1" ht="24.15" customHeight="1">
      <c r="B160" s="142"/>
      <c r="C160" s="143" t="s">
        <v>193</v>
      </c>
      <c r="D160" s="143" t="s">
        <v>150</v>
      </c>
      <c r="E160" s="144" t="s">
        <v>194</v>
      </c>
      <c r="F160" s="145" t="s">
        <v>195</v>
      </c>
      <c r="G160" s="146" t="s">
        <v>196</v>
      </c>
      <c r="H160" s="147">
        <v>16.82</v>
      </c>
      <c r="I160" s="148"/>
      <c r="J160" s="149">
        <f>ROUND(I160*H160,2)</f>
        <v>0</v>
      </c>
      <c r="K160" s="150"/>
      <c r="L160" s="31"/>
      <c r="M160" s="151" t="s">
        <v>1</v>
      </c>
      <c r="N160" s="152" t="s">
        <v>40</v>
      </c>
      <c r="P160" s="153">
        <f>O160*H160</f>
        <v>0</v>
      </c>
      <c r="Q160" s="153">
        <v>2.7980000000000001E-3</v>
      </c>
      <c r="R160" s="153">
        <f>Q160*H160</f>
        <v>4.7062360000000004E-2</v>
      </c>
      <c r="S160" s="153">
        <v>0</v>
      </c>
      <c r="T160" s="154">
        <f>S160*H160</f>
        <v>0</v>
      </c>
      <c r="AR160" s="155" t="s">
        <v>154</v>
      </c>
      <c r="AT160" s="155" t="s">
        <v>150</v>
      </c>
      <c r="AU160" s="155" t="s">
        <v>87</v>
      </c>
      <c r="AY160" s="16" t="s">
        <v>148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6" t="s">
        <v>87</v>
      </c>
      <c r="BK160" s="156">
        <f>ROUND(I160*H160,2)</f>
        <v>0</v>
      </c>
      <c r="BL160" s="16" t="s">
        <v>154</v>
      </c>
      <c r="BM160" s="155" t="s">
        <v>197</v>
      </c>
    </row>
    <row r="161" spans="2:65" s="1" customFormat="1" ht="33" customHeight="1">
      <c r="B161" s="142"/>
      <c r="C161" s="143" t="s">
        <v>198</v>
      </c>
      <c r="D161" s="143" t="s">
        <v>150</v>
      </c>
      <c r="E161" s="144" t="s">
        <v>199</v>
      </c>
      <c r="F161" s="145" t="s">
        <v>200</v>
      </c>
      <c r="G161" s="146" t="s">
        <v>174</v>
      </c>
      <c r="H161" s="147">
        <v>46.398000000000003</v>
      </c>
      <c r="I161" s="148"/>
      <c r="J161" s="149">
        <f>ROUND(I161*H161,2)</f>
        <v>0</v>
      </c>
      <c r="K161" s="150"/>
      <c r="L161" s="31"/>
      <c r="M161" s="151" t="s">
        <v>1</v>
      </c>
      <c r="N161" s="152" t="s">
        <v>40</v>
      </c>
      <c r="P161" s="153">
        <f>O161*H161</f>
        <v>0</v>
      </c>
      <c r="Q161" s="153">
        <v>1.119E-2</v>
      </c>
      <c r="R161" s="153">
        <f>Q161*H161</f>
        <v>0.51919362000000002</v>
      </c>
      <c r="S161" s="153">
        <v>0</v>
      </c>
      <c r="T161" s="154">
        <f>S161*H161</f>
        <v>0</v>
      </c>
      <c r="AR161" s="155" t="s">
        <v>154</v>
      </c>
      <c r="AT161" s="155" t="s">
        <v>150</v>
      </c>
      <c r="AU161" s="155" t="s">
        <v>87</v>
      </c>
      <c r="AY161" s="16" t="s">
        <v>148</v>
      </c>
      <c r="BE161" s="156">
        <f>IF(N161="základná",J161,0)</f>
        <v>0</v>
      </c>
      <c r="BF161" s="156">
        <f>IF(N161="znížená",J161,0)</f>
        <v>0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6" t="s">
        <v>87</v>
      </c>
      <c r="BK161" s="156">
        <f>ROUND(I161*H161,2)</f>
        <v>0</v>
      </c>
      <c r="BL161" s="16" t="s">
        <v>154</v>
      </c>
      <c r="BM161" s="155" t="s">
        <v>201</v>
      </c>
    </row>
    <row r="162" spans="2:65" s="13" customFormat="1">
      <c r="B162" s="164"/>
      <c r="D162" s="158" t="s">
        <v>156</v>
      </c>
      <c r="E162" s="165" t="s">
        <v>1</v>
      </c>
      <c r="F162" s="166" t="s">
        <v>202</v>
      </c>
      <c r="H162" s="167">
        <v>29.702000000000002</v>
      </c>
      <c r="I162" s="168"/>
      <c r="L162" s="164"/>
      <c r="M162" s="169"/>
      <c r="T162" s="170"/>
      <c r="AT162" s="165" t="s">
        <v>156</v>
      </c>
      <c r="AU162" s="165" t="s">
        <v>87</v>
      </c>
      <c r="AV162" s="13" t="s">
        <v>87</v>
      </c>
      <c r="AW162" s="13" t="s">
        <v>30</v>
      </c>
      <c r="AX162" s="13" t="s">
        <v>74</v>
      </c>
      <c r="AY162" s="165" t="s">
        <v>148</v>
      </c>
    </row>
    <row r="163" spans="2:65" s="13" customFormat="1">
      <c r="B163" s="164"/>
      <c r="D163" s="158" t="s">
        <v>156</v>
      </c>
      <c r="E163" s="165" t="s">
        <v>1</v>
      </c>
      <c r="F163" s="166" t="s">
        <v>203</v>
      </c>
      <c r="H163" s="167">
        <v>18.495999999999999</v>
      </c>
      <c r="I163" s="168"/>
      <c r="L163" s="164"/>
      <c r="M163" s="169"/>
      <c r="T163" s="170"/>
      <c r="AT163" s="165" t="s">
        <v>156</v>
      </c>
      <c r="AU163" s="165" t="s">
        <v>87</v>
      </c>
      <c r="AV163" s="13" t="s">
        <v>87</v>
      </c>
      <c r="AW163" s="13" t="s">
        <v>30</v>
      </c>
      <c r="AX163" s="13" t="s">
        <v>74</v>
      </c>
      <c r="AY163" s="165" t="s">
        <v>148</v>
      </c>
    </row>
    <row r="164" spans="2:65" s="12" customFormat="1">
      <c r="B164" s="157"/>
      <c r="D164" s="158" t="s">
        <v>156</v>
      </c>
      <c r="E164" s="159" t="s">
        <v>1</v>
      </c>
      <c r="F164" s="160" t="s">
        <v>204</v>
      </c>
      <c r="H164" s="159" t="s">
        <v>1</v>
      </c>
      <c r="I164" s="161"/>
      <c r="L164" s="157"/>
      <c r="M164" s="162"/>
      <c r="T164" s="163"/>
      <c r="AT164" s="159" t="s">
        <v>156</v>
      </c>
      <c r="AU164" s="159" t="s">
        <v>87</v>
      </c>
      <c r="AV164" s="12" t="s">
        <v>81</v>
      </c>
      <c r="AW164" s="12" t="s">
        <v>30</v>
      </c>
      <c r="AX164" s="12" t="s">
        <v>74</v>
      </c>
      <c r="AY164" s="159" t="s">
        <v>148</v>
      </c>
    </row>
    <row r="165" spans="2:65" s="13" customFormat="1">
      <c r="B165" s="164"/>
      <c r="D165" s="158" t="s">
        <v>156</v>
      </c>
      <c r="E165" s="165" t="s">
        <v>1</v>
      </c>
      <c r="F165" s="166" t="s">
        <v>205</v>
      </c>
      <c r="H165" s="167">
        <v>-1.8</v>
      </c>
      <c r="I165" s="168"/>
      <c r="L165" s="164"/>
      <c r="M165" s="169"/>
      <c r="T165" s="170"/>
      <c r="AT165" s="165" t="s">
        <v>156</v>
      </c>
      <c r="AU165" s="165" t="s">
        <v>87</v>
      </c>
      <c r="AV165" s="13" t="s">
        <v>87</v>
      </c>
      <c r="AW165" s="13" t="s">
        <v>30</v>
      </c>
      <c r="AX165" s="13" t="s">
        <v>74</v>
      </c>
      <c r="AY165" s="165" t="s">
        <v>148</v>
      </c>
    </row>
    <row r="166" spans="2:65" s="14" customFormat="1">
      <c r="B166" s="171"/>
      <c r="D166" s="158" t="s">
        <v>156</v>
      </c>
      <c r="E166" s="172" t="s">
        <v>1</v>
      </c>
      <c r="F166" s="173" t="s">
        <v>159</v>
      </c>
      <c r="H166" s="174">
        <v>46.398000000000003</v>
      </c>
      <c r="I166" s="175"/>
      <c r="L166" s="171"/>
      <c r="M166" s="176"/>
      <c r="T166" s="177"/>
      <c r="AT166" s="172" t="s">
        <v>156</v>
      </c>
      <c r="AU166" s="172" t="s">
        <v>87</v>
      </c>
      <c r="AV166" s="14" t="s">
        <v>154</v>
      </c>
      <c r="AW166" s="14" t="s">
        <v>30</v>
      </c>
      <c r="AX166" s="14" t="s">
        <v>81</v>
      </c>
      <c r="AY166" s="172" t="s">
        <v>148</v>
      </c>
    </row>
    <row r="167" spans="2:65" s="1" customFormat="1" ht="24.15" customHeight="1">
      <c r="B167" s="142"/>
      <c r="C167" s="143" t="s">
        <v>206</v>
      </c>
      <c r="D167" s="143" t="s">
        <v>150</v>
      </c>
      <c r="E167" s="144" t="s">
        <v>207</v>
      </c>
      <c r="F167" s="145" t="s">
        <v>208</v>
      </c>
      <c r="G167" s="146" t="s">
        <v>174</v>
      </c>
      <c r="H167" s="147">
        <v>60.494999999999997</v>
      </c>
      <c r="I167" s="148"/>
      <c r="J167" s="149">
        <f>ROUND(I167*H167,2)</f>
        <v>0</v>
      </c>
      <c r="K167" s="150"/>
      <c r="L167" s="31"/>
      <c r="M167" s="151" t="s">
        <v>1</v>
      </c>
      <c r="N167" s="152" t="s">
        <v>40</v>
      </c>
      <c r="P167" s="153">
        <f>O167*H167</f>
        <v>0</v>
      </c>
      <c r="Q167" s="153">
        <v>2.2499999999999999E-4</v>
      </c>
      <c r="R167" s="153">
        <f>Q167*H167</f>
        <v>1.3611374999999998E-2</v>
      </c>
      <c r="S167" s="153">
        <v>0</v>
      </c>
      <c r="T167" s="154">
        <f>S167*H167</f>
        <v>0</v>
      </c>
      <c r="AR167" s="155" t="s">
        <v>154</v>
      </c>
      <c r="AT167" s="155" t="s">
        <v>150</v>
      </c>
      <c r="AU167" s="155" t="s">
        <v>87</v>
      </c>
      <c r="AY167" s="16" t="s">
        <v>148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6" t="s">
        <v>87</v>
      </c>
      <c r="BK167" s="156">
        <f>ROUND(I167*H167,2)</f>
        <v>0</v>
      </c>
      <c r="BL167" s="16" t="s">
        <v>154</v>
      </c>
      <c r="BM167" s="155" t="s">
        <v>209</v>
      </c>
    </row>
    <row r="168" spans="2:65" s="1" customFormat="1" ht="24.15" customHeight="1">
      <c r="B168" s="142"/>
      <c r="C168" s="143" t="s">
        <v>210</v>
      </c>
      <c r="D168" s="143" t="s">
        <v>150</v>
      </c>
      <c r="E168" s="144" t="s">
        <v>211</v>
      </c>
      <c r="F168" s="145" t="s">
        <v>212</v>
      </c>
      <c r="G168" s="146" t="s">
        <v>174</v>
      </c>
      <c r="H168" s="147">
        <v>60.494999999999997</v>
      </c>
      <c r="I168" s="148"/>
      <c r="J168" s="149">
        <f>ROUND(I168*H168,2)</f>
        <v>0</v>
      </c>
      <c r="K168" s="150"/>
      <c r="L168" s="31"/>
      <c r="M168" s="151" t="s">
        <v>1</v>
      </c>
      <c r="N168" s="152" t="s">
        <v>40</v>
      </c>
      <c r="P168" s="153">
        <f>O168*H168</f>
        <v>0</v>
      </c>
      <c r="Q168" s="153">
        <v>7.3099999999999997E-3</v>
      </c>
      <c r="R168" s="153">
        <f>Q168*H168</f>
        <v>0.44221844999999999</v>
      </c>
      <c r="S168" s="153">
        <v>0</v>
      </c>
      <c r="T168" s="154">
        <f>S168*H168</f>
        <v>0</v>
      </c>
      <c r="AR168" s="155" t="s">
        <v>154</v>
      </c>
      <c r="AT168" s="155" t="s">
        <v>150</v>
      </c>
      <c r="AU168" s="155" t="s">
        <v>87</v>
      </c>
      <c r="AY168" s="16" t="s">
        <v>148</v>
      </c>
      <c r="BE168" s="156">
        <f>IF(N168="základná",J168,0)</f>
        <v>0</v>
      </c>
      <c r="BF168" s="156">
        <f>IF(N168="znížená",J168,0)</f>
        <v>0</v>
      </c>
      <c r="BG168" s="156">
        <f>IF(N168="zákl. prenesená",J168,0)</f>
        <v>0</v>
      </c>
      <c r="BH168" s="156">
        <f>IF(N168="zníž. prenesená",J168,0)</f>
        <v>0</v>
      </c>
      <c r="BI168" s="156">
        <f>IF(N168="nulová",J168,0)</f>
        <v>0</v>
      </c>
      <c r="BJ168" s="16" t="s">
        <v>87</v>
      </c>
      <c r="BK168" s="156">
        <f>ROUND(I168*H168,2)</f>
        <v>0</v>
      </c>
      <c r="BL168" s="16" t="s">
        <v>154</v>
      </c>
      <c r="BM168" s="155" t="s">
        <v>213</v>
      </c>
    </row>
    <row r="169" spans="2:65" s="13" customFormat="1">
      <c r="B169" s="164"/>
      <c r="D169" s="158" t="s">
        <v>156</v>
      </c>
      <c r="E169" s="165" t="s">
        <v>1</v>
      </c>
      <c r="F169" s="166" t="s">
        <v>214</v>
      </c>
      <c r="H169" s="167">
        <v>36.96</v>
      </c>
      <c r="I169" s="168"/>
      <c r="L169" s="164"/>
      <c r="M169" s="169"/>
      <c r="T169" s="170"/>
      <c r="AT169" s="165" t="s">
        <v>156</v>
      </c>
      <c r="AU169" s="165" t="s">
        <v>87</v>
      </c>
      <c r="AV169" s="13" t="s">
        <v>87</v>
      </c>
      <c r="AW169" s="13" t="s">
        <v>30</v>
      </c>
      <c r="AX169" s="13" t="s">
        <v>74</v>
      </c>
      <c r="AY169" s="165" t="s">
        <v>148</v>
      </c>
    </row>
    <row r="170" spans="2:65" s="13" customFormat="1">
      <c r="B170" s="164"/>
      <c r="D170" s="158" t="s">
        <v>156</v>
      </c>
      <c r="E170" s="165" t="s">
        <v>1</v>
      </c>
      <c r="F170" s="166" t="s">
        <v>215</v>
      </c>
      <c r="H170" s="167">
        <v>24.6</v>
      </c>
      <c r="I170" s="168"/>
      <c r="L170" s="164"/>
      <c r="M170" s="169"/>
      <c r="T170" s="170"/>
      <c r="AT170" s="165" t="s">
        <v>156</v>
      </c>
      <c r="AU170" s="165" t="s">
        <v>87</v>
      </c>
      <c r="AV170" s="13" t="s">
        <v>87</v>
      </c>
      <c r="AW170" s="13" t="s">
        <v>30</v>
      </c>
      <c r="AX170" s="13" t="s">
        <v>74</v>
      </c>
      <c r="AY170" s="165" t="s">
        <v>148</v>
      </c>
    </row>
    <row r="171" spans="2:65" s="12" customFormat="1">
      <c r="B171" s="157"/>
      <c r="D171" s="158" t="s">
        <v>156</v>
      </c>
      <c r="E171" s="159" t="s">
        <v>1</v>
      </c>
      <c r="F171" s="160" t="s">
        <v>204</v>
      </c>
      <c r="H171" s="159" t="s">
        <v>1</v>
      </c>
      <c r="I171" s="161"/>
      <c r="L171" s="157"/>
      <c r="M171" s="162"/>
      <c r="T171" s="163"/>
      <c r="AT171" s="159" t="s">
        <v>156</v>
      </c>
      <c r="AU171" s="159" t="s">
        <v>87</v>
      </c>
      <c r="AV171" s="12" t="s">
        <v>81</v>
      </c>
      <c r="AW171" s="12" t="s">
        <v>30</v>
      </c>
      <c r="AX171" s="12" t="s">
        <v>74</v>
      </c>
      <c r="AY171" s="159" t="s">
        <v>148</v>
      </c>
    </row>
    <row r="172" spans="2:65" s="13" customFormat="1">
      <c r="B172" s="164"/>
      <c r="D172" s="158" t="s">
        <v>156</v>
      </c>
      <c r="E172" s="165" t="s">
        <v>1</v>
      </c>
      <c r="F172" s="166" t="s">
        <v>205</v>
      </c>
      <c r="H172" s="167">
        <v>-1.8</v>
      </c>
      <c r="I172" s="168"/>
      <c r="L172" s="164"/>
      <c r="M172" s="169"/>
      <c r="T172" s="170"/>
      <c r="AT172" s="165" t="s">
        <v>156</v>
      </c>
      <c r="AU172" s="165" t="s">
        <v>87</v>
      </c>
      <c r="AV172" s="13" t="s">
        <v>87</v>
      </c>
      <c r="AW172" s="13" t="s">
        <v>30</v>
      </c>
      <c r="AX172" s="13" t="s">
        <v>74</v>
      </c>
      <c r="AY172" s="165" t="s">
        <v>148</v>
      </c>
    </row>
    <row r="173" spans="2:65" s="12" customFormat="1">
      <c r="B173" s="157"/>
      <c r="D173" s="158" t="s">
        <v>156</v>
      </c>
      <c r="E173" s="159" t="s">
        <v>1</v>
      </c>
      <c r="F173" s="160" t="s">
        <v>216</v>
      </c>
      <c r="H173" s="159" t="s">
        <v>1</v>
      </c>
      <c r="I173" s="161"/>
      <c r="L173" s="157"/>
      <c r="M173" s="162"/>
      <c r="T173" s="163"/>
      <c r="AT173" s="159" t="s">
        <v>156</v>
      </c>
      <c r="AU173" s="159" t="s">
        <v>87</v>
      </c>
      <c r="AV173" s="12" t="s">
        <v>81</v>
      </c>
      <c r="AW173" s="12" t="s">
        <v>30</v>
      </c>
      <c r="AX173" s="12" t="s">
        <v>74</v>
      </c>
      <c r="AY173" s="159" t="s">
        <v>148</v>
      </c>
    </row>
    <row r="174" spans="2:65" s="13" customFormat="1">
      <c r="B174" s="164"/>
      <c r="D174" s="158" t="s">
        <v>156</v>
      </c>
      <c r="E174" s="165" t="s">
        <v>1</v>
      </c>
      <c r="F174" s="166" t="s">
        <v>217</v>
      </c>
      <c r="H174" s="167">
        <v>0.73499999999999999</v>
      </c>
      <c r="I174" s="168"/>
      <c r="L174" s="164"/>
      <c r="M174" s="169"/>
      <c r="T174" s="170"/>
      <c r="AT174" s="165" t="s">
        <v>156</v>
      </c>
      <c r="AU174" s="165" t="s">
        <v>87</v>
      </c>
      <c r="AV174" s="13" t="s">
        <v>87</v>
      </c>
      <c r="AW174" s="13" t="s">
        <v>30</v>
      </c>
      <c r="AX174" s="13" t="s">
        <v>74</v>
      </c>
      <c r="AY174" s="165" t="s">
        <v>148</v>
      </c>
    </row>
    <row r="175" spans="2:65" s="14" customFormat="1">
      <c r="B175" s="171"/>
      <c r="D175" s="158" t="s">
        <v>156</v>
      </c>
      <c r="E175" s="172" t="s">
        <v>1</v>
      </c>
      <c r="F175" s="173" t="s">
        <v>159</v>
      </c>
      <c r="H175" s="174">
        <v>60.494999999999997</v>
      </c>
      <c r="I175" s="175"/>
      <c r="L175" s="171"/>
      <c r="M175" s="176"/>
      <c r="T175" s="177"/>
      <c r="AT175" s="172" t="s">
        <v>156</v>
      </c>
      <c r="AU175" s="172" t="s">
        <v>87</v>
      </c>
      <c r="AV175" s="14" t="s">
        <v>154</v>
      </c>
      <c r="AW175" s="14" t="s">
        <v>30</v>
      </c>
      <c r="AX175" s="14" t="s">
        <v>81</v>
      </c>
      <c r="AY175" s="172" t="s">
        <v>148</v>
      </c>
    </row>
    <row r="176" spans="2:65" s="1" customFormat="1" ht="24.15" customHeight="1">
      <c r="B176" s="142"/>
      <c r="C176" s="143" t="s">
        <v>218</v>
      </c>
      <c r="D176" s="143" t="s">
        <v>150</v>
      </c>
      <c r="E176" s="144" t="s">
        <v>219</v>
      </c>
      <c r="F176" s="145" t="s">
        <v>220</v>
      </c>
      <c r="G176" s="146" t="s">
        <v>174</v>
      </c>
      <c r="H176" s="147">
        <v>60.494999999999997</v>
      </c>
      <c r="I176" s="148"/>
      <c r="J176" s="149">
        <f>ROUND(I176*H176,2)</f>
        <v>0</v>
      </c>
      <c r="K176" s="150"/>
      <c r="L176" s="31"/>
      <c r="M176" s="151" t="s">
        <v>1</v>
      </c>
      <c r="N176" s="152" t="s">
        <v>40</v>
      </c>
      <c r="P176" s="153">
        <f>O176*H176</f>
        <v>0</v>
      </c>
      <c r="Q176" s="153">
        <v>1.91E-5</v>
      </c>
      <c r="R176" s="153">
        <f>Q176*H176</f>
        <v>1.1554544999999999E-3</v>
      </c>
      <c r="S176" s="153">
        <v>0</v>
      </c>
      <c r="T176" s="154">
        <f>S176*H176</f>
        <v>0</v>
      </c>
      <c r="AR176" s="155" t="s">
        <v>154</v>
      </c>
      <c r="AT176" s="155" t="s">
        <v>150</v>
      </c>
      <c r="AU176" s="155" t="s">
        <v>87</v>
      </c>
      <c r="AY176" s="16" t="s">
        <v>148</v>
      </c>
      <c r="BE176" s="156">
        <f>IF(N176="základná",J176,0)</f>
        <v>0</v>
      </c>
      <c r="BF176" s="156">
        <f>IF(N176="znížená",J176,0)</f>
        <v>0</v>
      </c>
      <c r="BG176" s="156">
        <f>IF(N176="zákl. prenesená",J176,0)</f>
        <v>0</v>
      </c>
      <c r="BH176" s="156">
        <f>IF(N176="zníž. prenesená",J176,0)</f>
        <v>0</v>
      </c>
      <c r="BI176" s="156">
        <f>IF(N176="nulová",J176,0)</f>
        <v>0</v>
      </c>
      <c r="BJ176" s="16" t="s">
        <v>87</v>
      </c>
      <c r="BK176" s="156">
        <f>ROUND(I176*H176,2)</f>
        <v>0</v>
      </c>
      <c r="BL176" s="16" t="s">
        <v>154</v>
      </c>
      <c r="BM176" s="155" t="s">
        <v>221</v>
      </c>
    </row>
    <row r="177" spans="2:65" s="1" customFormat="1" ht="16.5" customHeight="1">
      <c r="B177" s="142"/>
      <c r="C177" s="143" t="s">
        <v>222</v>
      </c>
      <c r="D177" s="143" t="s">
        <v>150</v>
      </c>
      <c r="E177" s="144" t="s">
        <v>223</v>
      </c>
      <c r="F177" s="145" t="s">
        <v>224</v>
      </c>
      <c r="G177" s="146" t="s">
        <v>174</v>
      </c>
      <c r="H177" s="147">
        <v>60.494999999999997</v>
      </c>
      <c r="I177" s="148"/>
      <c r="J177" s="149">
        <f>ROUND(I177*H177,2)</f>
        <v>0</v>
      </c>
      <c r="K177" s="150"/>
      <c r="L177" s="31"/>
      <c r="M177" s="151" t="s">
        <v>1</v>
      </c>
      <c r="N177" s="152" t="s">
        <v>40</v>
      </c>
      <c r="P177" s="153">
        <f>O177*H177</f>
        <v>0</v>
      </c>
      <c r="Q177" s="153">
        <v>5.7760000000000005E-4</v>
      </c>
      <c r="R177" s="153">
        <f>Q177*H177</f>
        <v>3.4941911999999999E-2</v>
      </c>
      <c r="S177" s="153">
        <v>0</v>
      </c>
      <c r="T177" s="154">
        <f>S177*H177</f>
        <v>0</v>
      </c>
      <c r="AR177" s="155" t="s">
        <v>154</v>
      </c>
      <c r="AT177" s="155" t="s">
        <v>150</v>
      </c>
      <c r="AU177" s="155" t="s">
        <v>87</v>
      </c>
      <c r="AY177" s="16" t="s">
        <v>148</v>
      </c>
      <c r="BE177" s="156">
        <f>IF(N177="základná",J177,0)</f>
        <v>0</v>
      </c>
      <c r="BF177" s="156">
        <f>IF(N177="znížená",J177,0)</f>
        <v>0</v>
      </c>
      <c r="BG177" s="156">
        <f>IF(N177="zákl. prenesená",J177,0)</f>
        <v>0</v>
      </c>
      <c r="BH177" s="156">
        <f>IF(N177="zníž. prenesená",J177,0)</f>
        <v>0</v>
      </c>
      <c r="BI177" s="156">
        <f>IF(N177="nulová",J177,0)</f>
        <v>0</v>
      </c>
      <c r="BJ177" s="16" t="s">
        <v>87</v>
      </c>
      <c r="BK177" s="156">
        <f>ROUND(I177*H177,2)</f>
        <v>0</v>
      </c>
      <c r="BL177" s="16" t="s">
        <v>154</v>
      </c>
      <c r="BM177" s="155" t="s">
        <v>225</v>
      </c>
    </row>
    <row r="178" spans="2:65" s="1" customFormat="1" ht="33" customHeight="1">
      <c r="B178" s="142"/>
      <c r="C178" s="143" t="s">
        <v>226</v>
      </c>
      <c r="D178" s="143" t="s">
        <v>150</v>
      </c>
      <c r="E178" s="144" t="s">
        <v>227</v>
      </c>
      <c r="F178" s="145" t="s">
        <v>228</v>
      </c>
      <c r="G178" s="146" t="s">
        <v>174</v>
      </c>
      <c r="H178" s="147">
        <v>2.2999999999999998</v>
      </c>
      <c r="I178" s="148"/>
      <c r="J178" s="149">
        <f>ROUND(I178*H178,2)</f>
        <v>0</v>
      </c>
      <c r="K178" s="150"/>
      <c r="L178" s="31"/>
      <c r="M178" s="151" t="s">
        <v>1</v>
      </c>
      <c r="N178" s="152" t="s">
        <v>40</v>
      </c>
      <c r="P178" s="153">
        <f>O178*H178</f>
        <v>0</v>
      </c>
      <c r="Q178" s="153">
        <v>8.5000000000000006E-3</v>
      </c>
      <c r="R178" s="153">
        <f>Q178*H178</f>
        <v>1.9550000000000001E-2</v>
      </c>
      <c r="S178" s="153">
        <v>0</v>
      </c>
      <c r="T178" s="154">
        <f>S178*H178</f>
        <v>0</v>
      </c>
      <c r="AR178" s="155" t="s">
        <v>154</v>
      </c>
      <c r="AT178" s="155" t="s">
        <v>150</v>
      </c>
      <c r="AU178" s="155" t="s">
        <v>87</v>
      </c>
      <c r="AY178" s="16" t="s">
        <v>148</v>
      </c>
      <c r="BE178" s="156">
        <f>IF(N178="základná",J178,0)</f>
        <v>0</v>
      </c>
      <c r="BF178" s="156">
        <f>IF(N178="znížená",J178,0)</f>
        <v>0</v>
      </c>
      <c r="BG178" s="156">
        <f>IF(N178="zákl. prenesená",J178,0)</f>
        <v>0</v>
      </c>
      <c r="BH178" s="156">
        <f>IF(N178="zníž. prenesená",J178,0)</f>
        <v>0</v>
      </c>
      <c r="BI178" s="156">
        <f>IF(N178="nulová",J178,0)</f>
        <v>0</v>
      </c>
      <c r="BJ178" s="16" t="s">
        <v>87</v>
      </c>
      <c r="BK178" s="156">
        <f>ROUND(I178*H178,2)</f>
        <v>0</v>
      </c>
      <c r="BL178" s="16" t="s">
        <v>154</v>
      </c>
      <c r="BM178" s="155" t="s">
        <v>229</v>
      </c>
    </row>
    <row r="179" spans="2:65" s="11" customFormat="1" ht="22.65" customHeight="1">
      <c r="B179" s="130"/>
      <c r="D179" s="131" t="s">
        <v>73</v>
      </c>
      <c r="E179" s="140" t="s">
        <v>193</v>
      </c>
      <c r="F179" s="140" t="s">
        <v>230</v>
      </c>
      <c r="I179" s="133"/>
      <c r="J179" s="141">
        <f>BK179</f>
        <v>0</v>
      </c>
      <c r="L179" s="130"/>
      <c r="M179" s="135"/>
      <c r="P179" s="136">
        <f>SUM(P180:P207)</f>
        <v>0</v>
      </c>
      <c r="R179" s="136">
        <f>SUM(R180:R207)</f>
        <v>6.5562109089600007</v>
      </c>
      <c r="T179" s="137">
        <f>SUM(T180:T207)</f>
        <v>0.76645500000000011</v>
      </c>
      <c r="AR179" s="131" t="s">
        <v>81</v>
      </c>
      <c r="AT179" s="138" t="s">
        <v>73</v>
      </c>
      <c r="AU179" s="138" t="s">
        <v>81</v>
      </c>
      <c r="AY179" s="131" t="s">
        <v>148</v>
      </c>
      <c r="BK179" s="139">
        <f>SUM(BK180:BK207)</f>
        <v>0</v>
      </c>
    </row>
    <row r="180" spans="2:65" s="1" customFormat="1" ht="37.65" customHeight="1">
      <c r="B180" s="142"/>
      <c r="C180" s="143" t="s">
        <v>231</v>
      </c>
      <c r="D180" s="143" t="s">
        <v>150</v>
      </c>
      <c r="E180" s="144" t="s">
        <v>232</v>
      </c>
      <c r="F180" s="145" t="s">
        <v>233</v>
      </c>
      <c r="G180" s="146" t="s">
        <v>196</v>
      </c>
      <c r="H180" s="147">
        <v>23.52</v>
      </c>
      <c r="I180" s="148"/>
      <c r="J180" s="149">
        <f>ROUND(I180*H180,2)</f>
        <v>0</v>
      </c>
      <c r="K180" s="150"/>
      <c r="L180" s="31"/>
      <c r="M180" s="151" t="s">
        <v>1</v>
      </c>
      <c r="N180" s="152" t="s">
        <v>40</v>
      </c>
      <c r="P180" s="153">
        <f>O180*H180</f>
        <v>0</v>
      </c>
      <c r="Q180" s="153">
        <v>9.8530000000000006E-2</v>
      </c>
      <c r="R180" s="153">
        <f>Q180*H180</f>
        <v>2.3174256</v>
      </c>
      <c r="S180" s="153">
        <v>0</v>
      </c>
      <c r="T180" s="154">
        <f>S180*H180</f>
        <v>0</v>
      </c>
      <c r="AR180" s="155" t="s">
        <v>154</v>
      </c>
      <c r="AT180" s="155" t="s">
        <v>150</v>
      </c>
      <c r="AU180" s="155" t="s">
        <v>87</v>
      </c>
      <c r="AY180" s="16" t="s">
        <v>148</v>
      </c>
      <c r="BE180" s="156">
        <f>IF(N180="základná",J180,0)</f>
        <v>0</v>
      </c>
      <c r="BF180" s="156">
        <f>IF(N180="znížená",J180,0)</f>
        <v>0</v>
      </c>
      <c r="BG180" s="156">
        <f>IF(N180="zákl. prenesená",J180,0)</f>
        <v>0</v>
      </c>
      <c r="BH180" s="156">
        <f>IF(N180="zníž. prenesená",J180,0)</f>
        <v>0</v>
      </c>
      <c r="BI180" s="156">
        <f>IF(N180="nulová",J180,0)</f>
        <v>0</v>
      </c>
      <c r="BJ180" s="16" t="s">
        <v>87</v>
      </c>
      <c r="BK180" s="156">
        <f>ROUND(I180*H180,2)</f>
        <v>0</v>
      </c>
      <c r="BL180" s="16" t="s">
        <v>154</v>
      </c>
      <c r="BM180" s="155" t="s">
        <v>234</v>
      </c>
    </row>
    <row r="181" spans="2:65" s="13" customFormat="1">
      <c r="B181" s="164"/>
      <c r="D181" s="158" t="s">
        <v>156</v>
      </c>
      <c r="E181" s="165" t="s">
        <v>1</v>
      </c>
      <c r="F181" s="166" t="s">
        <v>235</v>
      </c>
      <c r="H181" s="167">
        <v>14.32</v>
      </c>
      <c r="I181" s="168"/>
      <c r="L181" s="164"/>
      <c r="M181" s="169"/>
      <c r="T181" s="170"/>
      <c r="AT181" s="165" t="s">
        <v>156</v>
      </c>
      <c r="AU181" s="165" t="s">
        <v>87</v>
      </c>
      <c r="AV181" s="13" t="s">
        <v>87</v>
      </c>
      <c r="AW181" s="13" t="s">
        <v>30</v>
      </c>
      <c r="AX181" s="13" t="s">
        <v>74</v>
      </c>
      <c r="AY181" s="165" t="s">
        <v>148</v>
      </c>
    </row>
    <row r="182" spans="2:65" s="13" customFormat="1">
      <c r="B182" s="164"/>
      <c r="D182" s="158" t="s">
        <v>156</v>
      </c>
      <c r="E182" s="165" t="s">
        <v>1</v>
      </c>
      <c r="F182" s="166" t="s">
        <v>236</v>
      </c>
      <c r="H182" s="167">
        <v>10.199999999999999</v>
      </c>
      <c r="I182" s="168"/>
      <c r="L182" s="164"/>
      <c r="M182" s="169"/>
      <c r="T182" s="170"/>
      <c r="AT182" s="165" t="s">
        <v>156</v>
      </c>
      <c r="AU182" s="165" t="s">
        <v>87</v>
      </c>
      <c r="AV182" s="13" t="s">
        <v>87</v>
      </c>
      <c r="AW182" s="13" t="s">
        <v>30</v>
      </c>
      <c r="AX182" s="13" t="s">
        <v>74</v>
      </c>
      <c r="AY182" s="165" t="s">
        <v>148</v>
      </c>
    </row>
    <row r="183" spans="2:65" s="12" customFormat="1">
      <c r="B183" s="157"/>
      <c r="D183" s="158" t="s">
        <v>156</v>
      </c>
      <c r="E183" s="159" t="s">
        <v>1</v>
      </c>
      <c r="F183" s="160" t="s">
        <v>237</v>
      </c>
      <c r="H183" s="159" t="s">
        <v>1</v>
      </c>
      <c r="I183" s="161"/>
      <c r="L183" s="157"/>
      <c r="M183" s="162"/>
      <c r="T183" s="163"/>
      <c r="AT183" s="159" t="s">
        <v>156</v>
      </c>
      <c r="AU183" s="159" t="s">
        <v>87</v>
      </c>
      <c r="AV183" s="12" t="s">
        <v>81</v>
      </c>
      <c r="AW183" s="12" t="s">
        <v>30</v>
      </c>
      <c r="AX183" s="12" t="s">
        <v>74</v>
      </c>
      <c r="AY183" s="159" t="s">
        <v>148</v>
      </c>
    </row>
    <row r="184" spans="2:65" s="13" customFormat="1">
      <c r="B184" s="164"/>
      <c r="D184" s="158" t="s">
        <v>156</v>
      </c>
      <c r="E184" s="165" t="s">
        <v>1</v>
      </c>
      <c r="F184" s="166" t="s">
        <v>238</v>
      </c>
      <c r="H184" s="167">
        <v>-1</v>
      </c>
      <c r="I184" s="168"/>
      <c r="L184" s="164"/>
      <c r="M184" s="169"/>
      <c r="T184" s="170"/>
      <c r="AT184" s="165" t="s">
        <v>156</v>
      </c>
      <c r="AU184" s="165" t="s">
        <v>87</v>
      </c>
      <c r="AV184" s="13" t="s">
        <v>87</v>
      </c>
      <c r="AW184" s="13" t="s">
        <v>30</v>
      </c>
      <c r="AX184" s="13" t="s">
        <v>74</v>
      </c>
      <c r="AY184" s="165" t="s">
        <v>148</v>
      </c>
    </row>
    <row r="185" spans="2:65" s="14" customFormat="1">
      <c r="B185" s="171"/>
      <c r="D185" s="158" t="s">
        <v>156</v>
      </c>
      <c r="E185" s="172" t="s">
        <v>1</v>
      </c>
      <c r="F185" s="173" t="s">
        <v>159</v>
      </c>
      <c r="H185" s="174">
        <v>23.52</v>
      </c>
      <c r="I185" s="175"/>
      <c r="L185" s="171"/>
      <c r="M185" s="176"/>
      <c r="T185" s="177"/>
      <c r="AT185" s="172" t="s">
        <v>156</v>
      </c>
      <c r="AU185" s="172" t="s">
        <v>87</v>
      </c>
      <c r="AV185" s="14" t="s">
        <v>154</v>
      </c>
      <c r="AW185" s="14" t="s">
        <v>30</v>
      </c>
      <c r="AX185" s="14" t="s">
        <v>81</v>
      </c>
      <c r="AY185" s="172" t="s">
        <v>148</v>
      </c>
    </row>
    <row r="186" spans="2:65" s="1" customFormat="1" ht="21.75" customHeight="1">
      <c r="B186" s="142"/>
      <c r="C186" s="178" t="s">
        <v>239</v>
      </c>
      <c r="D186" s="178" t="s">
        <v>178</v>
      </c>
      <c r="E186" s="179" t="s">
        <v>240</v>
      </c>
      <c r="F186" s="180" t="s">
        <v>241</v>
      </c>
      <c r="G186" s="181" t="s">
        <v>242</v>
      </c>
      <c r="H186" s="182">
        <v>24</v>
      </c>
      <c r="I186" s="183"/>
      <c r="J186" s="184">
        <f>ROUND(I186*H186,2)</f>
        <v>0</v>
      </c>
      <c r="K186" s="185"/>
      <c r="L186" s="186"/>
      <c r="M186" s="187" t="s">
        <v>1</v>
      </c>
      <c r="N186" s="188" t="s">
        <v>40</v>
      </c>
      <c r="P186" s="153">
        <f>O186*H186</f>
        <v>0</v>
      </c>
      <c r="Q186" s="153">
        <v>2.35E-2</v>
      </c>
      <c r="R186" s="153">
        <f>Q186*H186</f>
        <v>0.56400000000000006</v>
      </c>
      <c r="S186" s="153">
        <v>0</v>
      </c>
      <c r="T186" s="154">
        <f>S186*H186</f>
        <v>0</v>
      </c>
      <c r="AR186" s="155" t="s">
        <v>181</v>
      </c>
      <c r="AT186" s="155" t="s">
        <v>178</v>
      </c>
      <c r="AU186" s="155" t="s">
        <v>87</v>
      </c>
      <c r="AY186" s="16" t="s">
        <v>148</v>
      </c>
      <c r="BE186" s="156">
        <f>IF(N186="základná",J186,0)</f>
        <v>0</v>
      </c>
      <c r="BF186" s="156">
        <f>IF(N186="znížená",J186,0)</f>
        <v>0</v>
      </c>
      <c r="BG186" s="156">
        <f>IF(N186="zákl. prenesená",J186,0)</f>
        <v>0</v>
      </c>
      <c r="BH186" s="156">
        <f>IF(N186="zníž. prenesená",J186,0)</f>
        <v>0</v>
      </c>
      <c r="BI186" s="156">
        <f>IF(N186="nulová",J186,0)</f>
        <v>0</v>
      </c>
      <c r="BJ186" s="16" t="s">
        <v>87</v>
      </c>
      <c r="BK186" s="156">
        <f>ROUND(I186*H186,2)</f>
        <v>0</v>
      </c>
      <c r="BL186" s="16" t="s">
        <v>154</v>
      </c>
      <c r="BM186" s="155" t="s">
        <v>243</v>
      </c>
    </row>
    <row r="187" spans="2:65" s="1" customFormat="1" ht="33" customHeight="1">
      <c r="B187" s="142"/>
      <c r="C187" s="143" t="s">
        <v>244</v>
      </c>
      <c r="D187" s="143" t="s">
        <v>150</v>
      </c>
      <c r="E187" s="144" t="s">
        <v>245</v>
      </c>
      <c r="F187" s="145" t="s">
        <v>246</v>
      </c>
      <c r="G187" s="146" t="s">
        <v>174</v>
      </c>
      <c r="H187" s="147">
        <v>70.8</v>
      </c>
      <c r="I187" s="148"/>
      <c r="J187" s="149">
        <f>ROUND(I187*H187,2)</f>
        <v>0</v>
      </c>
      <c r="K187" s="150"/>
      <c r="L187" s="31"/>
      <c r="M187" s="151" t="s">
        <v>1</v>
      </c>
      <c r="N187" s="152" t="s">
        <v>40</v>
      </c>
      <c r="P187" s="153">
        <f>O187*H187</f>
        <v>0</v>
      </c>
      <c r="Q187" s="153">
        <v>2.571E-2</v>
      </c>
      <c r="R187" s="153">
        <f>Q187*H187</f>
        <v>1.820268</v>
      </c>
      <c r="S187" s="153">
        <v>0</v>
      </c>
      <c r="T187" s="154">
        <f>S187*H187</f>
        <v>0</v>
      </c>
      <c r="AR187" s="155" t="s">
        <v>154</v>
      </c>
      <c r="AT187" s="155" t="s">
        <v>150</v>
      </c>
      <c r="AU187" s="155" t="s">
        <v>87</v>
      </c>
      <c r="AY187" s="16" t="s">
        <v>148</v>
      </c>
      <c r="BE187" s="156">
        <f>IF(N187="základná",J187,0)</f>
        <v>0</v>
      </c>
      <c r="BF187" s="156">
        <f>IF(N187="znížená",J187,0)</f>
        <v>0</v>
      </c>
      <c r="BG187" s="156">
        <f>IF(N187="zákl. prenesená",J187,0)</f>
        <v>0</v>
      </c>
      <c r="BH187" s="156">
        <f>IF(N187="zníž. prenesená",J187,0)</f>
        <v>0</v>
      </c>
      <c r="BI187" s="156">
        <f>IF(N187="nulová",J187,0)</f>
        <v>0</v>
      </c>
      <c r="BJ187" s="16" t="s">
        <v>87</v>
      </c>
      <c r="BK187" s="156">
        <f>ROUND(I187*H187,2)</f>
        <v>0</v>
      </c>
      <c r="BL187" s="16" t="s">
        <v>154</v>
      </c>
      <c r="BM187" s="155" t="s">
        <v>247</v>
      </c>
    </row>
    <row r="188" spans="2:65" s="13" customFormat="1">
      <c r="B188" s="164"/>
      <c r="D188" s="158" t="s">
        <v>156</v>
      </c>
      <c r="E188" s="165" t="s">
        <v>1</v>
      </c>
      <c r="F188" s="166" t="s">
        <v>214</v>
      </c>
      <c r="H188" s="167">
        <v>36.96</v>
      </c>
      <c r="I188" s="168"/>
      <c r="L188" s="164"/>
      <c r="M188" s="169"/>
      <c r="T188" s="170"/>
      <c r="AT188" s="165" t="s">
        <v>156</v>
      </c>
      <c r="AU188" s="165" t="s">
        <v>87</v>
      </c>
      <c r="AV188" s="13" t="s">
        <v>87</v>
      </c>
      <c r="AW188" s="13" t="s">
        <v>30</v>
      </c>
      <c r="AX188" s="13" t="s">
        <v>74</v>
      </c>
      <c r="AY188" s="165" t="s">
        <v>148</v>
      </c>
    </row>
    <row r="189" spans="2:65" s="13" customFormat="1">
      <c r="B189" s="164"/>
      <c r="D189" s="158" t="s">
        <v>156</v>
      </c>
      <c r="E189" s="165" t="s">
        <v>1</v>
      </c>
      <c r="F189" s="166" t="s">
        <v>215</v>
      </c>
      <c r="H189" s="167">
        <v>24.6</v>
      </c>
      <c r="I189" s="168"/>
      <c r="L189" s="164"/>
      <c r="M189" s="169"/>
      <c r="T189" s="170"/>
      <c r="AT189" s="165" t="s">
        <v>156</v>
      </c>
      <c r="AU189" s="165" t="s">
        <v>87</v>
      </c>
      <c r="AV189" s="13" t="s">
        <v>87</v>
      </c>
      <c r="AW189" s="13" t="s">
        <v>30</v>
      </c>
      <c r="AX189" s="13" t="s">
        <v>74</v>
      </c>
      <c r="AY189" s="165" t="s">
        <v>148</v>
      </c>
    </row>
    <row r="190" spans="2:65" s="13" customFormat="1">
      <c r="B190" s="164"/>
      <c r="D190" s="158" t="s">
        <v>156</v>
      </c>
      <c r="E190" s="165" t="s">
        <v>1</v>
      </c>
      <c r="F190" s="166" t="s">
        <v>248</v>
      </c>
      <c r="H190" s="167">
        <v>9.24</v>
      </c>
      <c r="I190" s="168"/>
      <c r="L190" s="164"/>
      <c r="M190" s="169"/>
      <c r="T190" s="170"/>
      <c r="AT190" s="165" t="s">
        <v>156</v>
      </c>
      <c r="AU190" s="165" t="s">
        <v>87</v>
      </c>
      <c r="AV190" s="13" t="s">
        <v>87</v>
      </c>
      <c r="AW190" s="13" t="s">
        <v>30</v>
      </c>
      <c r="AX190" s="13" t="s">
        <v>74</v>
      </c>
      <c r="AY190" s="165" t="s">
        <v>148</v>
      </c>
    </row>
    <row r="191" spans="2:65" s="14" customFormat="1">
      <c r="B191" s="171"/>
      <c r="D191" s="158" t="s">
        <v>156</v>
      </c>
      <c r="E191" s="172" t="s">
        <v>1</v>
      </c>
      <c r="F191" s="173" t="s">
        <v>159</v>
      </c>
      <c r="H191" s="174">
        <v>70.8</v>
      </c>
      <c r="I191" s="175"/>
      <c r="L191" s="171"/>
      <c r="M191" s="176"/>
      <c r="T191" s="177"/>
      <c r="AT191" s="172" t="s">
        <v>156</v>
      </c>
      <c r="AU191" s="172" t="s">
        <v>87</v>
      </c>
      <c r="AV191" s="14" t="s">
        <v>154</v>
      </c>
      <c r="AW191" s="14" t="s">
        <v>30</v>
      </c>
      <c r="AX191" s="14" t="s">
        <v>81</v>
      </c>
      <c r="AY191" s="172" t="s">
        <v>148</v>
      </c>
    </row>
    <row r="192" spans="2:65" s="1" customFormat="1" ht="44.25" customHeight="1">
      <c r="B192" s="142"/>
      <c r="C192" s="143" t="s">
        <v>249</v>
      </c>
      <c r="D192" s="143" t="s">
        <v>150</v>
      </c>
      <c r="E192" s="144" t="s">
        <v>250</v>
      </c>
      <c r="F192" s="145" t="s">
        <v>251</v>
      </c>
      <c r="G192" s="146" t="s">
        <v>174</v>
      </c>
      <c r="H192" s="147">
        <v>70.8</v>
      </c>
      <c r="I192" s="148"/>
      <c r="J192" s="149">
        <f t="shared" ref="J192:J197" si="0">ROUND(I192*H192,2)</f>
        <v>0</v>
      </c>
      <c r="K192" s="150"/>
      <c r="L192" s="31"/>
      <c r="M192" s="151" t="s">
        <v>1</v>
      </c>
      <c r="N192" s="152" t="s">
        <v>40</v>
      </c>
      <c r="P192" s="153">
        <f t="shared" ref="P192:P197" si="1">O192*H192</f>
        <v>0</v>
      </c>
      <c r="Q192" s="153">
        <v>0</v>
      </c>
      <c r="R192" s="153">
        <f t="shared" ref="R192:R197" si="2">Q192*H192</f>
        <v>0</v>
      </c>
      <c r="S192" s="153">
        <v>0</v>
      </c>
      <c r="T192" s="154">
        <f t="shared" ref="T192:T197" si="3">S192*H192</f>
        <v>0</v>
      </c>
      <c r="AR192" s="155" t="s">
        <v>154</v>
      </c>
      <c r="AT192" s="155" t="s">
        <v>150</v>
      </c>
      <c r="AU192" s="155" t="s">
        <v>87</v>
      </c>
      <c r="AY192" s="16" t="s">
        <v>148</v>
      </c>
      <c r="BE192" s="156">
        <f t="shared" ref="BE192:BE197" si="4">IF(N192="základná",J192,0)</f>
        <v>0</v>
      </c>
      <c r="BF192" s="156">
        <f t="shared" ref="BF192:BF197" si="5">IF(N192="znížená",J192,0)</f>
        <v>0</v>
      </c>
      <c r="BG192" s="156">
        <f t="shared" ref="BG192:BG197" si="6">IF(N192="zákl. prenesená",J192,0)</f>
        <v>0</v>
      </c>
      <c r="BH192" s="156">
        <f t="shared" ref="BH192:BH197" si="7">IF(N192="zníž. prenesená",J192,0)</f>
        <v>0</v>
      </c>
      <c r="BI192" s="156">
        <f t="shared" ref="BI192:BI197" si="8">IF(N192="nulová",J192,0)</f>
        <v>0</v>
      </c>
      <c r="BJ192" s="16" t="s">
        <v>87</v>
      </c>
      <c r="BK192" s="156">
        <f t="shared" ref="BK192:BK197" si="9">ROUND(I192*H192,2)</f>
        <v>0</v>
      </c>
      <c r="BL192" s="16" t="s">
        <v>154</v>
      </c>
      <c r="BM192" s="155" t="s">
        <v>252</v>
      </c>
    </row>
    <row r="193" spans="2:65" s="1" customFormat="1" ht="33" customHeight="1">
      <c r="B193" s="142"/>
      <c r="C193" s="143" t="s">
        <v>7</v>
      </c>
      <c r="D193" s="143" t="s">
        <v>150</v>
      </c>
      <c r="E193" s="144" t="s">
        <v>253</v>
      </c>
      <c r="F193" s="145" t="s">
        <v>254</v>
      </c>
      <c r="G193" s="146" t="s">
        <v>174</v>
      </c>
      <c r="H193" s="147">
        <v>70.8</v>
      </c>
      <c r="I193" s="148"/>
      <c r="J193" s="149">
        <f t="shared" si="0"/>
        <v>0</v>
      </c>
      <c r="K193" s="150"/>
      <c r="L193" s="31"/>
      <c r="M193" s="151" t="s">
        <v>1</v>
      </c>
      <c r="N193" s="152" t="s">
        <v>40</v>
      </c>
      <c r="P193" s="153">
        <f t="shared" si="1"/>
        <v>0</v>
      </c>
      <c r="Q193" s="153">
        <v>2.571E-2</v>
      </c>
      <c r="R193" s="153">
        <f t="shared" si="2"/>
        <v>1.820268</v>
      </c>
      <c r="S193" s="153">
        <v>0</v>
      </c>
      <c r="T193" s="154">
        <f t="shared" si="3"/>
        <v>0</v>
      </c>
      <c r="AR193" s="155" t="s">
        <v>154</v>
      </c>
      <c r="AT193" s="155" t="s">
        <v>150</v>
      </c>
      <c r="AU193" s="155" t="s">
        <v>87</v>
      </c>
      <c r="AY193" s="16" t="s">
        <v>148</v>
      </c>
      <c r="BE193" s="156">
        <f t="shared" si="4"/>
        <v>0</v>
      </c>
      <c r="BF193" s="156">
        <f t="shared" si="5"/>
        <v>0</v>
      </c>
      <c r="BG193" s="156">
        <f t="shared" si="6"/>
        <v>0</v>
      </c>
      <c r="BH193" s="156">
        <f t="shared" si="7"/>
        <v>0</v>
      </c>
      <c r="BI193" s="156">
        <f t="shared" si="8"/>
        <v>0</v>
      </c>
      <c r="BJ193" s="16" t="s">
        <v>87</v>
      </c>
      <c r="BK193" s="156">
        <f t="shared" si="9"/>
        <v>0</v>
      </c>
      <c r="BL193" s="16" t="s">
        <v>154</v>
      </c>
      <c r="BM193" s="155" t="s">
        <v>255</v>
      </c>
    </row>
    <row r="194" spans="2:65" s="1" customFormat="1" ht="24.15" customHeight="1">
      <c r="B194" s="142"/>
      <c r="C194" s="143" t="s">
        <v>256</v>
      </c>
      <c r="D194" s="143" t="s">
        <v>150</v>
      </c>
      <c r="E194" s="144" t="s">
        <v>257</v>
      </c>
      <c r="F194" s="145" t="s">
        <v>258</v>
      </c>
      <c r="G194" s="146" t="s">
        <v>174</v>
      </c>
      <c r="H194" s="147">
        <v>18.564</v>
      </c>
      <c r="I194" s="148"/>
      <c r="J194" s="149">
        <f t="shared" si="0"/>
        <v>0</v>
      </c>
      <c r="K194" s="150"/>
      <c r="L194" s="31"/>
      <c r="M194" s="151" t="s">
        <v>1</v>
      </c>
      <c r="N194" s="152" t="s">
        <v>40</v>
      </c>
      <c r="P194" s="153">
        <f t="shared" si="1"/>
        <v>0</v>
      </c>
      <c r="Q194" s="153">
        <v>1.5286399999999999E-3</v>
      </c>
      <c r="R194" s="153">
        <f t="shared" si="2"/>
        <v>2.8377672959999999E-2</v>
      </c>
      <c r="S194" s="153">
        <v>0</v>
      </c>
      <c r="T194" s="154">
        <f t="shared" si="3"/>
        <v>0</v>
      </c>
      <c r="AR194" s="155" t="s">
        <v>154</v>
      </c>
      <c r="AT194" s="155" t="s">
        <v>150</v>
      </c>
      <c r="AU194" s="155" t="s">
        <v>87</v>
      </c>
      <c r="AY194" s="16" t="s">
        <v>148</v>
      </c>
      <c r="BE194" s="156">
        <f t="shared" si="4"/>
        <v>0</v>
      </c>
      <c r="BF194" s="156">
        <f t="shared" si="5"/>
        <v>0</v>
      </c>
      <c r="BG194" s="156">
        <f t="shared" si="6"/>
        <v>0</v>
      </c>
      <c r="BH194" s="156">
        <f t="shared" si="7"/>
        <v>0</v>
      </c>
      <c r="BI194" s="156">
        <f t="shared" si="8"/>
        <v>0</v>
      </c>
      <c r="BJ194" s="16" t="s">
        <v>87</v>
      </c>
      <c r="BK194" s="156">
        <f t="shared" si="9"/>
        <v>0</v>
      </c>
      <c r="BL194" s="16" t="s">
        <v>154</v>
      </c>
      <c r="BM194" s="155" t="s">
        <v>259</v>
      </c>
    </row>
    <row r="195" spans="2:65" s="1" customFormat="1" ht="16.5" customHeight="1">
      <c r="B195" s="142"/>
      <c r="C195" s="143" t="s">
        <v>260</v>
      </c>
      <c r="D195" s="143" t="s">
        <v>150</v>
      </c>
      <c r="E195" s="144" t="s">
        <v>261</v>
      </c>
      <c r="F195" s="145" t="s">
        <v>262</v>
      </c>
      <c r="G195" s="146" t="s">
        <v>174</v>
      </c>
      <c r="H195" s="147">
        <v>18.564</v>
      </c>
      <c r="I195" s="148"/>
      <c r="J195" s="149">
        <f t="shared" si="0"/>
        <v>0</v>
      </c>
      <c r="K195" s="150"/>
      <c r="L195" s="31"/>
      <c r="M195" s="151" t="s">
        <v>1</v>
      </c>
      <c r="N195" s="152" t="s">
        <v>40</v>
      </c>
      <c r="P195" s="153">
        <f t="shared" si="1"/>
        <v>0</v>
      </c>
      <c r="Q195" s="153">
        <v>4.8999999999999998E-5</v>
      </c>
      <c r="R195" s="153">
        <f t="shared" si="2"/>
        <v>9.0963600000000002E-4</v>
      </c>
      <c r="S195" s="153">
        <v>0</v>
      </c>
      <c r="T195" s="154">
        <f t="shared" si="3"/>
        <v>0</v>
      </c>
      <c r="AR195" s="155" t="s">
        <v>154</v>
      </c>
      <c r="AT195" s="155" t="s">
        <v>150</v>
      </c>
      <c r="AU195" s="155" t="s">
        <v>87</v>
      </c>
      <c r="AY195" s="16" t="s">
        <v>148</v>
      </c>
      <c r="BE195" s="156">
        <f t="shared" si="4"/>
        <v>0</v>
      </c>
      <c r="BF195" s="156">
        <f t="shared" si="5"/>
        <v>0</v>
      </c>
      <c r="BG195" s="156">
        <f t="shared" si="6"/>
        <v>0</v>
      </c>
      <c r="BH195" s="156">
        <f t="shared" si="7"/>
        <v>0</v>
      </c>
      <c r="BI195" s="156">
        <f t="shared" si="8"/>
        <v>0</v>
      </c>
      <c r="BJ195" s="16" t="s">
        <v>87</v>
      </c>
      <c r="BK195" s="156">
        <f t="shared" si="9"/>
        <v>0</v>
      </c>
      <c r="BL195" s="16" t="s">
        <v>154</v>
      </c>
      <c r="BM195" s="155" t="s">
        <v>263</v>
      </c>
    </row>
    <row r="196" spans="2:65" s="1" customFormat="1" ht="16.5" customHeight="1">
      <c r="B196" s="142"/>
      <c r="C196" s="143" t="s">
        <v>264</v>
      </c>
      <c r="D196" s="143" t="s">
        <v>150</v>
      </c>
      <c r="E196" s="144" t="s">
        <v>265</v>
      </c>
      <c r="F196" s="145" t="s">
        <v>266</v>
      </c>
      <c r="G196" s="146" t="s">
        <v>242</v>
      </c>
      <c r="H196" s="147">
        <v>1</v>
      </c>
      <c r="I196" s="148"/>
      <c r="J196" s="149">
        <f t="shared" si="0"/>
        <v>0</v>
      </c>
      <c r="K196" s="150"/>
      <c r="L196" s="31"/>
      <c r="M196" s="151" t="s">
        <v>1</v>
      </c>
      <c r="N196" s="152" t="s">
        <v>40</v>
      </c>
      <c r="P196" s="153">
        <f t="shared" si="1"/>
        <v>0</v>
      </c>
      <c r="Q196" s="153">
        <v>4.0020000000000003E-3</v>
      </c>
      <c r="R196" s="153">
        <f t="shared" si="2"/>
        <v>4.0020000000000003E-3</v>
      </c>
      <c r="S196" s="153">
        <v>0</v>
      </c>
      <c r="T196" s="154">
        <f t="shared" si="3"/>
        <v>0</v>
      </c>
      <c r="AR196" s="155" t="s">
        <v>154</v>
      </c>
      <c r="AT196" s="155" t="s">
        <v>150</v>
      </c>
      <c r="AU196" s="155" t="s">
        <v>87</v>
      </c>
      <c r="AY196" s="16" t="s">
        <v>148</v>
      </c>
      <c r="BE196" s="156">
        <f t="shared" si="4"/>
        <v>0</v>
      </c>
      <c r="BF196" s="156">
        <f t="shared" si="5"/>
        <v>0</v>
      </c>
      <c r="BG196" s="156">
        <f t="shared" si="6"/>
        <v>0</v>
      </c>
      <c r="BH196" s="156">
        <f t="shared" si="7"/>
        <v>0</v>
      </c>
      <c r="BI196" s="156">
        <f t="shared" si="8"/>
        <v>0</v>
      </c>
      <c r="BJ196" s="16" t="s">
        <v>87</v>
      </c>
      <c r="BK196" s="156">
        <f t="shared" si="9"/>
        <v>0</v>
      </c>
      <c r="BL196" s="16" t="s">
        <v>154</v>
      </c>
      <c r="BM196" s="155" t="s">
        <v>267</v>
      </c>
    </row>
    <row r="197" spans="2:65" s="1" customFormat="1" ht="37.65" customHeight="1">
      <c r="B197" s="142"/>
      <c r="C197" s="143" t="s">
        <v>268</v>
      </c>
      <c r="D197" s="143" t="s">
        <v>150</v>
      </c>
      <c r="E197" s="144" t="s">
        <v>269</v>
      </c>
      <c r="F197" s="145" t="s">
        <v>270</v>
      </c>
      <c r="G197" s="146" t="s">
        <v>242</v>
      </c>
      <c r="H197" s="147">
        <v>6</v>
      </c>
      <c r="I197" s="148"/>
      <c r="J197" s="149">
        <f t="shared" si="0"/>
        <v>0</v>
      </c>
      <c r="K197" s="150"/>
      <c r="L197" s="31"/>
      <c r="M197" s="151" t="s">
        <v>1</v>
      </c>
      <c r="N197" s="152" t="s">
        <v>40</v>
      </c>
      <c r="P197" s="153">
        <f t="shared" si="1"/>
        <v>0</v>
      </c>
      <c r="Q197" s="153">
        <v>1.6000000000000001E-4</v>
      </c>
      <c r="R197" s="153">
        <f t="shared" si="2"/>
        <v>9.6000000000000013E-4</v>
      </c>
      <c r="S197" s="153">
        <v>0</v>
      </c>
      <c r="T197" s="154">
        <f t="shared" si="3"/>
        <v>0</v>
      </c>
      <c r="AR197" s="155" t="s">
        <v>154</v>
      </c>
      <c r="AT197" s="155" t="s">
        <v>150</v>
      </c>
      <c r="AU197" s="155" t="s">
        <v>87</v>
      </c>
      <c r="AY197" s="16" t="s">
        <v>148</v>
      </c>
      <c r="BE197" s="156">
        <f t="shared" si="4"/>
        <v>0</v>
      </c>
      <c r="BF197" s="156">
        <f t="shared" si="5"/>
        <v>0</v>
      </c>
      <c r="BG197" s="156">
        <f t="shared" si="6"/>
        <v>0</v>
      </c>
      <c r="BH197" s="156">
        <f t="shared" si="7"/>
        <v>0</v>
      </c>
      <c r="BI197" s="156">
        <f t="shared" si="8"/>
        <v>0</v>
      </c>
      <c r="BJ197" s="16" t="s">
        <v>87</v>
      </c>
      <c r="BK197" s="156">
        <f t="shared" si="9"/>
        <v>0</v>
      </c>
      <c r="BL197" s="16" t="s">
        <v>154</v>
      </c>
      <c r="BM197" s="155" t="s">
        <v>271</v>
      </c>
    </row>
    <row r="198" spans="2:65" s="12" customFormat="1">
      <c r="B198" s="157"/>
      <c r="D198" s="158" t="s">
        <v>156</v>
      </c>
      <c r="E198" s="159" t="s">
        <v>1</v>
      </c>
      <c r="F198" s="160" t="s">
        <v>272</v>
      </c>
      <c r="H198" s="159" t="s">
        <v>1</v>
      </c>
      <c r="I198" s="161"/>
      <c r="L198" s="157"/>
      <c r="M198" s="162"/>
      <c r="T198" s="163"/>
      <c r="AT198" s="159" t="s">
        <v>156</v>
      </c>
      <c r="AU198" s="159" t="s">
        <v>87</v>
      </c>
      <c r="AV198" s="12" t="s">
        <v>81</v>
      </c>
      <c r="AW198" s="12" t="s">
        <v>30</v>
      </c>
      <c r="AX198" s="12" t="s">
        <v>74</v>
      </c>
      <c r="AY198" s="159" t="s">
        <v>148</v>
      </c>
    </row>
    <row r="199" spans="2:65" s="13" customFormat="1">
      <c r="B199" s="164"/>
      <c r="D199" s="158" t="s">
        <v>156</v>
      </c>
      <c r="E199" s="165" t="s">
        <v>1</v>
      </c>
      <c r="F199" s="166" t="s">
        <v>177</v>
      </c>
      <c r="H199" s="167">
        <v>6</v>
      </c>
      <c r="I199" s="168"/>
      <c r="L199" s="164"/>
      <c r="M199" s="169"/>
      <c r="T199" s="170"/>
      <c r="AT199" s="165" t="s">
        <v>156</v>
      </c>
      <c r="AU199" s="165" t="s">
        <v>87</v>
      </c>
      <c r="AV199" s="13" t="s">
        <v>87</v>
      </c>
      <c r="AW199" s="13" t="s">
        <v>30</v>
      </c>
      <c r="AX199" s="13" t="s">
        <v>74</v>
      </c>
      <c r="AY199" s="165" t="s">
        <v>148</v>
      </c>
    </row>
    <row r="200" spans="2:65" s="14" customFormat="1">
      <c r="B200" s="171"/>
      <c r="D200" s="158" t="s">
        <v>156</v>
      </c>
      <c r="E200" s="172" t="s">
        <v>1</v>
      </c>
      <c r="F200" s="173" t="s">
        <v>159</v>
      </c>
      <c r="H200" s="174">
        <v>6</v>
      </c>
      <c r="I200" s="175"/>
      <c r="L200" s="171"/>
      <c r="M200" s="176"/>
      <c r="T200" s="177"/>
      <c r="AT200" s="172" t="s">
        <v>156</v>
      </c>
      <c r="AU200" s="172" t="s">
        <v>87</v>
      </c>
      <c r="AV200" s="14" t="s">
        <v>154</v>
      </c>
      <c r="AW200" s="14" t="s">
        <v>30</v>
      </c>
      <c r="AX200" s="14" t="s">
        <v>81</v>
      </c>
      <c r="AY200" s="172" t="s">
        <v>148</v>
      </c>
    </row>
    <row r="201" spans="2:65" s="1" customFormat="1" ht="33" customHeight="1">
      <c r="B201" s="142"/>
      <c r="C201" s="143" t="s">
        <v>273</v>
      </c>
      <c r="D201" s="143" t="s">
        <v>150</v>
      </c>
      <c r="E201" s="144" t="s">
        <v>274</v>
      </c>
      <c r="F201" s="145" t="s">
        <v>275</v>
      </c>
      <c r="G201" s="146" t="s">
        <v>174</v>
      </c>
      <c r="H201" s="147">
        <v>46.398000000000003</v>
      </c>
      <c r="I201" s="148"/>
      <c r="J201" s="149">
        <f>ROUND(I201*H201,2)</f>
        <v>0</v>
      </c>
      <c r="K201" s="150"/>
      <c r="L201" s="31"/>
      <c r="M201" s="151" t="s">
        <v>1</v>
      </c>
      <c r="N201" s="152" t="s">
        <v>40</v>
      </c>
      <c r="P201" s="153">
        <f>O201*H201</f>
        <v>0</v>
      </c>
      <c r="Q201" s="153">
        <v>0</v>
      </c>
      <c r="R201" s="153">
        <f>Q201*H201</f>
        <v>0</v>
      </c>
      <c r="S201" s="153">
        <v>0.01</v>
      </c>
      <c r="T201" s="154">
        <f>S201*H201</f>
        <v>0.46398000000000006</v>
      </c>
      <c r="AR201" s="155" t="s">
        <v>154</v>
      </c>
      <c r="AT201" s="155" t="s">
        <v>150</v>
      </c>
      <c r="AU201" s="155" t="s">
        <v>87</v>
      </c>
      <c r="AY201" s="16" t="s">
        <v>148</v>
      </c>
      <c r="BE201" s="156">
        <f>IF(N201="základná",J201,0)</f>
        <v>0</v>
      </c>
      <c r="BF201" s="156">
        <f>IF(N201="znížená",J201,0)</f>
        <v>0</v>
      </c>
      <c r="BG201" s="156">
        <f>IF(N201="zákl. prenesená",J201,0)</f>
        <v>0</v>
      </c>
      <c r="BH201" s="156">
        <f>IF(N201="zníž. prenesená",J201,0)</f>
        <v>0</v>
      </c>
      <c r="BI201" s="156">
        <f>IF(N201="nulová",J201,0)</f>
        <v>0</v>
      </c>
      <c r="BJ201" s="16" t="s">
        <v>87</v>
      </c>
      <c r="BK201" s="156">
        <f>ROUND(I201*H201,2)</f>
        <v>0</v>
      </c>
      <c r="BL201" s="16" t="s">
        <v>154</v>
      </c>
      <c r="BM201" s="155" t="s">
        <v>276</v>
      </c>
    </row>
    <row r="202" spans="2:65" s="1" customFormat="1" ht="24.15" customHeight="1">
      <c r="B202" s="142"/>
      <c r="C202" s="143" t="s">
        <v>277</v>
      </c>
      <c r="D202" s="143" t="s">
        <v>150</v>
      </c>
      <c r="E202" s="144" t="s">
        <v>278</v>
      </c>
      <c r="F202" s="145" t="s">
        <v>279</v>
      </c>
      <c r="G202" s="146" t="s">
        <v>174</v>
      </c>
      <c r="H202" s="147">
        <v>60.494999999999997</v>
      </c>
      <c r="I202" s="148"/>
      <c r="J202" s="149">
        <f>ROUND(I202*H202,2)</f>
        <v>0</v>
      </c>
      <c r="K202" s="150"/>
      <c r="L202" s="31"/>
      <c r="M202" s="151" t="s">
        <v>1</v>
      </c>
      <c r="N202" s="152" t="s">
        <v>40</v>
      </c>
      <c r="P202" s="153">
        <f>O202*H202</f>
        <v>0</v>
      </c>
      <c r="Q202" s="153">
        <v>0</v>
      </c>
      <c r="R202" s="153">
        <f>Q202*H202</f>
        <v>0</v>
      </c>
      <c r="S202" s="153">
        <v>5.0000000000000001E-3</v>
      </c>
      <c r="T202" s="154">
        <f>S202*H202</f>
        <v>0.30247499999999999</v>
      </c>
      <c r="AR202" s="155" t="s">
        <v>154</v>
      </c>
      <c r="AT202" s="155" t="s">
        <v>150</v>
      </c>
      <c r="AU202" s="155" t="s">
        <v>87</v>
      </c>
      <c r="AY202" s="16" t="s">
        <v>148</v>
      </c>
      <c r="BE202" s="156">
        <f>IF(N202="základná",J202,0)</f>
        <v>0</v>
      </c>
      <c r="BF202" s="156">
        <f>IF(N202="znížená",J202,0)</f>
        <v>0</v>
      </c>
      <c r="BG202" s="156">
        <f>IF(N202="zákl. prenesená",J202,0)</f>
        <v>0</v>
      </c>
      <c r="BH202" s="156">
        <f>IF(N202="zníž. prenesená",J202,0)</f>
        <v>0</v>
      </c>
      <c r="BI202" s="156">
        <f>IF(N202="nulová",J202,0)</f>
        <v>0</v>
      </c>
      <c r="BJ202" s="16" t="s">
        <v>87</v>
      </c>
      <c r="BK202" s="156">
        <f>ROUND(I202*H202,2)</f>
        <v>0</v>
      </c>
      <c r="BL202" s="16" t="s">
        <v>154</v>
      </c>
      <c r="BM202" s="155" t="s">
        <v>280</v>
      </c>
    </row>
    <row r="203" spans="2:65" s="1" customFormat="1" ht="21.75" customHeight="1">
      <c r="B203" s="142"/>
      <c r="C203" s="143" t="s">
        <v>281</v>
      </c>
      <c r="D203" s="143" t="s">
        <v>150</v>
      </c>
      <c r="E203" s="144" t="s">
        <v>282</v>
      </c>
      <c r="F203" s="145" t="s">
        <v>283</v>
      </c>
      <c r="G203" s="146" t="s">
        <v>284</v>
      </c>
      <c r="H203" s="147">
        <v>2.7370000000000001</v>
      </c>
      <c r="I203" s="148"/>
      <c r="J203" s="149">
        <f>ROUND(I203*H203,2)</f>
        <v>0</v>
      </c>
      <c r="K203" s="150"/>
      <c r="L203" s="31"/>
      <c r="M203" s="151" t="s">
        <v>1</v>
      </c>
      <c r="N203" s="152" t="s">
        <v>40</v>
      </c>
      <c r="P203" s="153">
        <f>O203*H203</f>
        <v>0</v>
      </c>
      <c r="Q203" s="153">
        <v>0</v>
      </c>
      <c r="R203" s="153">
        <f>Q203*H203</f>
        <v>0</v>
      </c>
      <c r="S203" s="153">
        <v>0</v>
      </c>
      <c r="T203" s="154">
        <f>S203*H203</f>
        <v>0</v>
      </c>
      <c r="AR203" s="155" t="s">
        <v>154</v>
      </c>
      <c r="AT203" s="155" t="s">
        <v>150</v>
      </c>
      <c r="AU203" s="155" t="s">
        <v>87</v>
      </c>
      <c r="AY203" s="16" t="s">
        <v>148</v>
      </c>
      <c r="BE203" s="156">
        <f>IF(N203="základná",J203,0)</f>
        <v>0</v>
      </c>
      <c r="BF203" s="156">
        <f>IF(N203="znížená",J203,0)</f>
        <v>0</v>
      </c>
      <c r="BG203" s="156">
        <f>IF(N203="zákl. prenesená",J203,0)</f>
        <v>0</v>
      </c>
      <c r="BH203" s="156">
        <f>IF(N203="zníž. prenesená",J203,0)</f>
        <v>0</v>
      </c>
      <c r="BI203" s="156">
        <f>IF(N203="nulová",J203,0)</f>
        <v>0</v>
      </c>
      <c r="BJ203" s="16" t="s">
        <v>87</v>
      </c>
      <c r="BK203" s="156">
        <f>ROUND(I203*H203,2)</f>
        <v>0</v>
      </c>
      <c r="BL203" s="16" t="s">
        <v>154</v>
      </c>
      <c r="BM203" s="155" t="s">
        <v>285</v>
      </c>
    </row>
    <row r="204" spans="2:65" s="1" customFormat="1" ht="24.15" customHeight="1">
      <c r="B204" s="142"/>
      <c r="C204" s="143" t="s">
        <v>286</v>
      </c>
      <c r="D204" s="143" t="s">
        <v>150</v>
      </c>
      <c r="E204" s="144" t="s">
        <v>287</v>
      </c>
      <c r="F204" s="145" t="s">
        <v>288</v>
      </c>
      <c r="G204" s="146" t="s">
        <v>284</v>
      </c>
      <c r="H204" s="147">
        <v>24.632999999999999</v>
      </c>
      <c r="I204" s="148"/>
      <c r="J204" s="149">
        <f>ROUND(I204*H204,2)</f>
        <v>0</v>
      </c>
      <c r="K204" s="150"/>
      <c r="L204" s="31"/>
      <c r="M204" s="151" t="s">
        <v>1</v>
      </c>
      <c r="N204" s="152" t="s">
        <v>40</v>
      </c>
      <c r="P204" s="153">
        <f>O204*H204</f>
        <v>0</v>
      </c>
      <c r="Q204" s="153">
        <v>0</v>
      </c>
      <c r="R204" s="153">
        <f>Q204*H204</f>
        <v>0</v>
      </c>
      <c r="S204" s="153">
        <v>0</v>
      </c>
      <c r="T204" s="154">
        <f>S204*H204</f>
        <v>0</v>
      </c>
      <c r="AR204" s="155" t="s">
        <v>154</v>
      </c>
      <c r="AT204" s="155" t="s">
        <v>150</v>
      </c>
      <c r="AU204" s="155" t="s">
        <v>87</v>
      </c>
      <c r="AY204" s="16" t="s">
        <v>148</v>
      </c>
      <c r="BE204" s="156">
        <f>IF(N204="základná",J204,0)</f>
        <v>0</v>
      </c>
      <c r="BF204" s="156">
        <f>IF(N204="znížená",J204,0)</f>
        <v>0</v>
      </c>
      <c r="BG204" s="156">
        <f>IF(N204="zákl. prenesená",J204,0)</f>
        <v>0</v>
      </c>
      <c r="BH204" s="156">
        <f>IF(N204="zníž. prenesená",J204,0)</f>
        <v>0</v>
      </c>
      <c r="BI204" s="156">
        <f>IF(N204="nulová",J204,0)</f>
        <v>0</v>
      </c>
      <c r="BJ204" s="16" t="s">
        <v>87</v>
      </c>
      <c r="BK204" s="156">
        <f>ROUND(I204*H204,2)</f>
        <v>0</v>
      </c>
      <c r="BL204" s="16" t="s">
        <v>154</v>
      </c>
      <c r="BM204" s="155" t="s">
        <v>289</v>
      </c>
    </row>
    <row r="205" spans="2:65" s="13" customFormat="1">
      <c r="B205" s="164"/>
      <c r="D205" s="158" t="s">
        <v>156</v>
      </c>
      <c r="F205" s="166" t="s">
        <v>290</v>
      </c>
      <c r="H205" s="167">
        <v>24.632999999999999</v>
      </c>
      <c r="I205" s="168"/>
      <c r="L205" s="164"/>
      <c r="M205" s="169"/>
      <c r="T205" s="170"/>
      <c r="AT205" s="165" t="s">
        <v>156</v>
      </c>
      <c r="AU205" s="165" t="s">
        <v>87</v>
      </c>
      <c r="AV205" s="13" t="s">
        <v>87</v>
      </c>
      <c r="AW205" s="13" t="s">
        <v>3</v>
      </c>
      <c r="AX205" s="13" t="s">
        <v>81</v>
      </c>
      <c r="AY205" s="165" t="s">
        <v>148</v>
      </c>
    </row>
    <row r="206" spans="2:65" s="1" customFormat="1" ht="24.15" customHeight="1">
      <c r="B206" s="142"/>
      <c r="C206" s="143" t="s">
        <v>291</v>
      </c>
      <c r="D206" s="143" t="s">
        <v>150</v>
      </c>
      <c r="E206" s="144" t="s">
        <v>292</v>
      </c>
      <c r="F206" s="145" t="s">
        <v>293</v>
      </c>
      <c r="G206" s="146" t="s">
        <v>284</v>
      </c>
      <c r="H206" s="147">
        <v>2.7370000000000001</v>
      </c>
      <c r="I206" s="148"/>
      <c r="J206" s="149">
        <f>ROUND(I206*H206,2)</f>
        <v>0</v>
      </c>
      <c r="K206" s="150"/>
      <c r="L206" s="31"/>
      <c r="M206" s="151" t="s">
        <v>1</v>
      </c>
      <c r="N206" s="152" t="s">
        <v>40</v>
      </c>
      <c r="P206" s="153">
        <f>O206*H206</f>
        <v>0</v>
      </c>
      <c r="Q206" s="153">
        <v>0</v>
      </c>
      <c r="R206" s="153">
        <f>Q206*H206</f>
        <v>0</v>
      </c>
      <c r="S206" s="153">
        <v>0</v>
      </c>
      <c r="T206" s="154">
        <f>S206*H206</f>
        <v>0</v>
      </c>
      <c r="AR206" s="155" t="s">
        <v>154</v>
      </c>
      <c r="AT206" s="155" t="s">
        <v>150</v>
      </c>
      <c r="AU206" s="155" t="s">
        <v>87</v>
      </c>
      <c r="AY206" s="16" t="s">
        <v>148</v>
      </c>
      <c r="BE206" s="156">
        <f>IF(N206="základná",J206,0)</f>
        <v>0</v>
      </c>
      <c r="BF206" s="156">
        <f>IF(N206="znížená",J206,0)</f>
        <v>0</v>
      </c>
      <c r="BG206" s="156">
        <f>IF(N206="zákl. prenesená",J206,0)</f>
        <v>0</v>
      </c>
      <c r="BH206" s="156">
        <f>IF(N206="zníž. prenesená",J206,0)</f>
        <v>0</v>
      </c>
      <c r="BI206" s="156">
        <f>IF(N206="nulová",J206,0)</f>
        <v>0</v>
      </c>
      <c r="BJ206" s="16" t="s">
        <v>87</v>
      </c>
      <c r="BK206" s="156">
        <f>ROUND(I206*H206,2)</f>
        <v>0</v>
      </c>
      <c r="BL206" s="16" t="s">
        <v>154</v>
      </c>
      <c r="BM206" s="155" t="s">
        <v>294</v>
      </c>
    </row>
    <row r="207" spans="2:65" s="1" customFormat="1" ht="24.15" customHeight="1">
      <c r="B207" s="142"/>
      <c r="C207" s="143" t="s">
        <v>295</v>
      </c>
      <c r="D207" s="143" t="s">
        <v>150</v>
      </c>
      <c r="E207" s="144" t="s">
        <v>296</v>
      </c>
      <c r="F207" s="145" t="s">
        <v>297</v>
      </c>
      <c r="G207" s="146" t="s">
        <v>284</v>
      </c>
      <c r="H207" s="147">
        <v>2.7370000000000001</v>
      </c>
      <c r="I207" s="148"/>
      <c r="J207" s="149">
        <f>ROUND(I207*H207,2)</f>
        <v>0</v>
      </c>
      <c r="K207" s="150"/>
      <c r="L207" s="31"/>
      <c r="M207" s="151" t="s">
        <v>1</v>
      </c>
      <c r="N207" s="152" t="s">
        <v>40</v>
      </c>
      <c r="P207" s="153">
        <f>O207*H207</f>
        <v>0</v>
      </c>
      <c r="Q207" s="153">
        <v>0</v>
      </c>
      <c r="R207" s="153">
        <f>Q207*H207</f>
        <v>0</v>
      </c>
      <c r="S207" s="153">
        <v>0</v>
      </c>
      <c r="T207" s="154">
        <f>S207*H207</f>
        <v>0</v>
      </c>
      <c r="AR207" s="155" t="s">
        <v>154</v>
      </c>
      <c r="AT207" s="155" t="s">
        <v>150</v>
      </c>
      <c r="AU207" s="155" t="s">
        <v>87</v>
      </c>
      <c r="AY207" s="16" t="s">
        <v>148</v>
      </c>
      <c r="BE207" s="156">
        <f>IF(N207="základná",J207,0)</f>
        <v>0</v>
      </c>
      <c r="BF207" s="156">
        <f>IF(N207="znížená",J207,0)</f>
        <v>0</v>
      </c>
      <c r="BG207" s="156">
        <f>IF(N207="zákl. prenesená",J207,0)</f>
        <v>0</v>
      </c>
      <c r="BH207" s="156">
        <f>IF(N207="zníž. prenesená",J207,0)</f>
        <v>0</v>
      </c>
      <c r="BI207" s="156">
        <f>IF(N207="nulová",J207,0)</f>
        <v>0</v>
      </c>
      <c r="BJ207" s="16" t="s">
        <v>87</v>
      </c>
      <c r="BK207" s="156">
        <f>ROUND(I207*H207,2)</f>
        <v>0</v>
      </c>
      <c r="BL207" s="16" t="s">
        <v>154</v>
      </c>
      <c r="BM207" s="155" t="s">
        <v>298</v>
      </c>
    </row>
    <row r="208" spans="2:65" s="11" customFormat="1" ht="22.65" customHeight="1">
      <c r="B208" s="130"/>
      <c r="D208" s="131" t="s">
        <v>73</v>
      </c>
      <c r="E208" s="140" t="s">
        <v>299</v>
      </c>
      <c r="F208" s="140" t="s">
        <v>300</v>
      </c>
      <c r="I208" s="133"/>
      <c r="J208" s="141">
        <f>BK208</f>
        <v>0</v>
      </c>
      <c r="L208" s="130"/>
      <c r="M208" s="135"/>
      <c r="P208" s="136">
        <f>P209</f>
        <v>0</v>
      </c>
      <c r="R208" s="136">
        <f>R209</f>
        <v>0</v>
      </c>
      <c r="T208" s="137">
        <f>T209</f>
        <v>0</v>
      </c>
      <c r="AR208" s="131" t="s">
        <v>81</v>
      </c>
      <c r="AT208" s="138" t="s">
        <v>73</v>
      </c>
      <c r="AU208" s="138" t="s">
        <v>81</v>
      </c>
      <c r="AY208" s="131" t="s">
        <v>148</v>
      </c>
      <c r="BK208" s="139">
        <f>BK209</f>
        <v>0</v>
      </c>
    </row>
    <row r="209" spans="2:65" s="1" customFormat="1" ht="24.15" customHeight="1">
      <c r="B209" s="142"/>
      <c r="C209" s="143" t="s">
        <v>301</v>
      </c>
      <c r="D209" s="143" t="s">
        <v>150</v>
      </c>
      <c r="E209" s="144" t="s">
        <v>302</v>
      </c>
      <c r="F209" s="145" t="s">
        <v>303</v>
      </c>
      <c r="G209" s="146" t="s">
        <v>284</v>
      </c>
      <c r="H209" s="147">
        <v>14.221</v>
      </c>
      <c r="I209" s="148"/>
      <c r="J209" s="149">
        <f>ROUND(I209*H209,2)</f>
        <v>0</v>
      </c>
      <c r="K209" s="150"/>
      <c r="L209" s="31"/>
      <c r="M209" s="151" t="s">
        <v>1</v>
      </c>
      <c r="N209" s="152" t="s">
        <v>40</v>
      </c>
      <c r="P209" s="153">
        <f>O209*H209</f>
        <v>0</v>
      </c>
      <c r="Q209" s="153">
        <v>0</v>
      </c>
      <c r="R209" s="153">
        <f>Q209*H209</f>
        <v>0</v>
      </c>
      <c r="S209" s="153">
        <v>0</v>
      </c>
      <c r="T209" s="154">
        <f>S209*H209</f>
        <v>0</v>
      </c>
      <c r="AR209" s="155" t="s">
        <v>154</v>
      </c>
      <c r="AT209" s="155" t="s">
        <v>150</v>
      </c>
      <c r="AU209" s="155" t="s">
        <v>87</v>
      </c>
      <c r="AY209" s="16" t="s">
        <v>148</v>
      </c>
      <c r="BE209" s="156">
        <f>IF(N209="základná",J209,0)</f>
        <v>0</v>
      </c>
      <c r="BF209" s="156">
        <f>IF(N209="znížená",J209,0)</f>
        <v>0</v>
      </c>
      <c r="BG209" s="156">
        <f>IF(N209="zákl. prenesená",J209,0)</f>
        <v>0</v>
      </c>
      <c r="BH209" s="156">
        <f>IF(N209="zníž. prenesená",J209,0)</f>
        <v>0</v>
      </c>
      <c r="BI209" s="156">
        <f>IF(N209="nulová",J209,0)</f>
        <v>0</v>
      </c>
      <c r="BJ209" s="16" t="s">
        <v>87</v>
      </c>
      <c r="BK209" s="156">
        <f>ROUND(I209*H209,2)</f>
        <v>0</v>
      </c>
      <c r="BL209" s="16" t="s">
        <v>154</v>
      </c>
      <c r="BM209" s="155" t="s">
        <v>304</v>
      </c>
    </row>
    <row r="210" spans="2:65" s="11" customFormat="1" ht="25.95" customHeight="1">
      <c r="B210" s="130"/>
      <c r="D210" s="131" t="s">
        <v>73</v>
      </c>
      <c r="E210" s="132" t="s">
        <v>305</v>
      </c>
      <c r="F210" s="132" t="s">
        <v>306</v>
      </c>
      <c r="I210" s="133"/>
      <c r="J210" s="134">
        <f>BK210</f>
        <v>0</v>
      </c>
      <c r="L210" s="130"/>
      <c r="M210" s="135"/>
      <c r="P210" s="136">
        <f>P211+P217+P245+P257+P265+P269+P290+P320</f>
        <v>0</v>
      </c>
      <c r="R210" s="136">
        <f>R211+R217+R245+R257+R265+R269+R290+R320</f>
        <v>0.42087843764999999</v>
      </c>
      <c r="T210" s="137">
        <f>T211+T217+T245+T257+T265+T269+T290+T320</f>
        <v>1.9702671999999999</v>
      </c>
      <c r="AR210" s="131" t="s">
        <v>87</v>
      </c>
      <c r="AT210" s="138" t="s">
        <v>73</v>
      </c>
      <c r="AU210" s="138" t="s">
        <v>74</v>
      </c>
      <c r="AY210" s="131" t="s">
        <v>148</v>
      </c>
      <c r="BK210" s="139">
        <f>BK211+BK217+BK245+BK257+BK265+BK269+BK290+BK320</f>
        <v>0</v>
      </c>
    </row>
    <row r="211" spans="2:65" s="11" customFormat="1" ht="22.65" customHeight="1">
      <c r="B211" s="130"/>
      <c r="D211" s="131" t="s">
        <v>73</v>
      </c>
      <c r="E211" s="140" t="s">
        <v>307</v>
      </c>
      <c r="F211" s="140" t="s">
        <v>308</v>
      </c>
      <c r="I211" s="133"/>
      <c r="J211" s="141">
        <f>BK211</f>
        <v>0</v>
      </c>
      <c r="L211" s="130"/>
      <c r="M211" s="135"/>
      <c r="P211" s="136">
        <f>SUM(P212:P216)</f>
        <v>0</v>
      </c>
      <c r="R211" s="136">
        <f>SUM(R212:R216)</f>
        <v>5.2899999999999996E-3</v>
      </c>
      <c r="T211" s="137">
        <f>SUM(T212:T216)</f>
        <v>0</v>
      </c>
      <c r="AR211" s="131" t="s">
        <v>87</v>
      </c>
      <c r="AT211" s="138" t="s">
        <v>73</v>
      </c>
      <c r="AU211" s="138" t="s">
        <v>81</v>
      </c>
      <c r="AY211" s="131" t="s">
        <v>148</v>
      </c>
      <c r="BK211" s="139">
        <f>SUM(BK212:BK216)</f>
        <v>0</v>
      </c>
    </row>
    <row r="212" spans="2:65" s="1" customFormat="1" ht="24.15" customHeight="1">
      <c r="B212" s="142"/>
      <c r="C212" s="143" t="s">
        <v>309</v>
      </c>
      <c r="D212" s="143" t="s">
        <v>150</v>
      </c>
      <c r="E212" s="144" t="s">
        <v>310</v>
      </c>
      <c r="F212" s="145" t="s">
        <v>311</v>
      </c>
      <c r="G212" s="146" t="s">
        <v>174</v>
      </c>
      <c r="H212" s="147">
        <v>2.2999999999999998</v>
      </c>
      <c r="I212" s="148"/>
      <c r="J212" s="149">
        <f>ROUND(I212*H212,2)</f>
        <v>0</v>
      </c>
      <c r="K212" s="150"/>
      <c r="L212" s="31"/>
      <c r="M212" s="151" t="s">
        <v>1</v>
      </c>
      <c r="N212" s="152" t="s">
        <v>40</v>
      </c>
      <c r="P212" s="153">
        <f>O212*H212</f>
        <v>0</v>
      </c>
      <c r="Q212" s="153">
        <v>0</v>
      </c>
      <c r="R212" s="153">
        <f>Q212*H212</f>
        <v>0</v>
      </c>
      <c r="S212" s="153">
        <v>0</v>
      </c>
      <c r="T212" s="154">
        <f>S212*H212</f>
        <v>0</v>
      </c>
      <c r="AR212" s="155" t="s">
        <v>231</v>
      </c>
      <c r="AT212" s="155" t="s">
        <v>150</v>
      </c>
      <c r="AU212" s="155" t="s">
        <v>87</v>
      </c>
      <c r="AY212" s="16" t="s">
        <v>148</v>
      </c>
      <c r="BE212" s="156">
        <f>IF(N212="základná",J212,0)</f>
        <v>0</v>
      </c>
      <c r="BF212" s="156">
        <f>IF(N212="znížená",J212,0)</f>
        <v>0</v>
      </c>
      <c r="BG212" s="156">
        <f>IF(N212="zákl. prenesená",J212,0)</f>
        <v>0</v>
      </c>
      <c r="BH212" s="156">
        <f>IF(N212="zníž. prenesená",J212,0)</f>
        <v>0</v>
      </c>
      <c r="BI212" s="156">
        <f>IF(N212="nulová",J212,0)</f>
        <v>0</v>
      </c>
      <c r="BJ212" s="16" t="s">
        <v>87</v>
      </c>
      <c r="BK212" s="156">
        <f>ROUND(I212*H212,2)</f>
        <v>0</v>
      </c>
      <c r="BL212" s="16" t="s">
        <v>231</v>
      </c>
      <c r="BM212" s="155" t="s">
        <v>312</v>
      </c>
    </row>
    <row r="213" spans="2:65" s="1" customFormat="1" ht="16.5" customHeight="1">
      <c r="B213" s="142"/>
      <c r="C213" s="178" t="s">
        <v>313</v>
      </c>
      <c r="D213" s="178" t="s">
        <v>178</v>
      </c>
      <c r="E213" s="179" t="s">
        <v>314</v>
      </c>
      <c r="F213" s="180" t="s">
        <v>315</v>
      </c>
      <c r="G213" s="181" t="s">
        <v>316</v>
      </c>
      <c r="H213" s="182">
        <v>0.46</v>
      </c>
      <c r="I213" s="183"/>
      <c r="J213" s="184">
        <f>ROUND(I213*H213,2)</f>
        <v>0</v>
      </c>
      <c r="K213" s="185"/>
      <c r="L213" s="186"/>
      <c r="M213" s="187" t="s">
        <v>1</v>
      </c>
      <c r="N213" s="188" t="s">
        <v>40</v>
      </c>
      <c r="P213" s="153">
        <f>O213*H213</f>
        <v>0</v>
      </c>
      <c r="Q213" s="153">
        <v>1E-3</v>
      </c>
      <c r="R213" s="153">
        <f>Q213*H213</f>
        <v>4.6000000000000001E-4</v>
      </c>
      <c r="S213" s="153">
        <v>0</v>
      </c>
      <c r="T213" s="154">
        <f>S213*H213</f>
        <v>0</v>
      </c>
      <c r="AR213" s="155" t="s">
        <v>309</v>
      </c>
      <c r="AT213" s="155" t="s">
        <v>178</v>
      </c>
      <c r="AU213" s="155" t="s">
        <v>87</v>
      </c>
      <c r="AY213" s="16" t="s">
        <v>148</v>
      </c>
      <c r="BE213" s="156">
        <f>IF(N213="základná",J213,0)</f>
        <v>0</v>
      </c>
      <c r="BF213" s="156">
        <f>IF(N213="znížená",J213,0)</f>
        <v>0</v>
      </c>
      <c r="BG213" s="156">
        <f>IF(N213="zákl. prenesená",J213,0)</f>
        <v>0</v>
      </c>
      <c r="BH213" s="156">
        <f>IF(N213="zníž. prenesená",J213,0)</f>
        <v>0</v>
      </c>
      <c r="BI213" s="156">
        <f>IF(N213="nulová",J213,0)</f>
        <v>0</v>
      </c>
      <c r="BJ213" s="16" t="s">
        <v>87</v>
      </c>
      <c r="BK213" s="156">
        <f>ROUND(I213*H213,2)</f>
        <v>0</v>
      </c>
      <c r="BL213" s="16" t="s">
        <v>231</v>
      </c>
      <c r="BM213" s="155" t="s">
        <v>317</v>
      </c>
    </row>
    <row r="214" spans="2:65" s="13" customFormat="1">
      <c r="B214" s="164"/>
      <c r="D214" s="158" t="s">
        <v>156</v>
      </c>
      <c r="F214" s="166" t="s">
        <v>318</v>
      </c>
      <c r="H214" s="167">
        <v>0.46</v>
      </c>
      <c r="I214" s="168"/>
      <c r="L214" s="164"/>
      <c r="M214" s="169"/>
      <c r="T214" s="170"/>
      <c r="AT214" s="165" t="s">
        <v>156</v>
      </c>
      <c r="AU214" s="165" t="s">
        <v>87</v>
      </c>
      <c r="AV214" s="13" t="s">
        <v>87</v>
      </c>
      <c r="AW214" s="13" t="s">
        <v>3</v>
      </c>
      <c r="AX214" s="13" t="s">
        <v>81</v>
      </c>
      <c r="AY214" s="165" t="s">
        <v>148</v>
      </c>
    </row>
    <row r="215" spans="2:65" s="1" customFormat="1" ht="24.15" customHeight="1">
      <c r="B215" s="142"/>
      <c r="C215" s="143" t="s">
        <v>319</v>
      </c>
      <c r="D215" s="143" t="s">
        <v>150</v>
      </c>
      <c r="E215" s="144" t="s">
        <v>320</v>
      </c>
      <c r="F215" s="145" t="s">
        <v>321</v>
      </c>
      <c r="G215" s="146" t="s">
        <v>174</v>
      </c>
      <c r="H215" s="147">
        <v>2.2999999999999998</v>
      </c>
      <c r="I215" s="148"/>
      <c r="J215" s="149">
        <f>ROUND(I215*H215,2)</f>
        <v>0</v>
      </c>
      <c r="K215" s="150"/>
      <c r="L215" s="31"/>
      <c r="M215" s="151" t="s">
        <v>1</v>
      </c>
      <c r="N215" s="152" t="s">
        <v>40</v>
      </c>
      <c r="P215" s="153">
        <f>O215*H215</f>
        <v>0</v>
      </c>
      <c r="Q215" s="153">
        <v>2.0999999999999999E-3</v>
      </c>
      <c r="R215" s="153">
        <f>Q215*H215</f>
        <v>4.8299999999999992E-3</v>
      </c>
      <c r="S215" s="153">
        <v>0</v>
      </c>
      <c r="T215" s="154">
        <f>S215*H215</f>
        <v>0</v>
      </c>
      <c r="AR215" s="155" t="s">
        <v>231</v>
      </c>
      <c r="AT215" s="155" t="s">
        <v>150</v>
      </c>
      <c r="AU215" s="155" t="s">
        <v>87</v>
      </c>
      <c r="AY215" s="16" t="s">
        <v>148</v>
      </c>
      <c r="BE215" s="156">
        <f>IF(N215="základná",J215,0)</f>
        <v>0</v>
      </c>
      <c r="BF215" s="156">
        <f>IF(N215="znížená",J215,0)</f>
        <v>0</v>
      </c>
      <c r="BG215" s="156">
        <f>IF(N215="zákl. prenesená",J215,0)</f>
        <v>0</v>
      </c>
      <c r="BH215" s="156">
        <f>IF(N215="zníž. prenesená",J215,0)</f>
        <v>0</v>
      </c>
      <c r="BI215" s="156">
        <f>IF(N215="nulová",J215,0)</f>
        <v>0</v>
      </c>
      <c r="BJ215" s="16" t="s">
        <v>87</v>
      </c>
      <c r="BK215" s="156">
        <f>ROUND(I215*H215,2)</f>
        <v>0</v>
      </c>
      <c r="BL215" s="16" t="s">
        <v>231</v>
      </c>
      <c r="BM215" s="155" t="s">
        <v>322</v>
      </c>
    </row>
    <row r="216" spans="2:65" s="1" customFormat="1" ht="24.15" customHeight="1">
      <c r="B216" s="142"/>
      <c r="C216" s="143" t="s">
        <v>323</v>
      </c>
      <c r="D216" s="143" t="s">
        <v>150</v>
      </c>
      <c r="E216" s="144" t="s">
        <v>324</v>
      </c>
      <c r="F216" s="145" t="s">
        <v>325</v>
      </c>
      <c r="G216" s="146" t="s">
        <v>326</v>
      </c>
      <c r="H216" s="189"/>
      <c r="I216" s="148"/>
      <c r="J216" s="149">
        <f>ROUND(I216*H216,2)</f>
        <v>0</v>
      </c>
      <c r="K216" s="150"/>
      <c r="L216" s="31"/>
      <c r="M216" s="151" t="s">
        <v>1</v>
      </c>
      <c r="N216" s="152" t="s">
        <v>40</v>
      </c>
      <c r="P216" s="153">
        <f>O216*H216</f>
        <v>0</v>
      </c>
      <c r="Q216" s="153">
        <v>0</v>
      </c>
      <c r="R216" s="153">
        <f>Q216*H216</f>
        <v>0</v>
      </c>
      <c r="S216" s="153">
        <v>0</v>
      </c>
      <c r="T216" s="154">
        <f>S216*H216</f>
        <v>0</v>
      </c>
      <c r="AR216" s="155" t="s">
        <v>231</v>
      </c>
      <c r="AT216" s="155" t="s">
        <v>150</v>
      </c>
      <c r="AU216" s="155" t="s">
        <v>87</v>
      </c>
      <c r="AY216" s="16" t="s">
        <v>148</v>
      </c>
      <c r="BE216" s="156">
        <f>IF(N216="základná",J216,0)</f>
        <v>0</v>
      </c>
      <c r="BF216" s="156">
        <f>IF(N216="znížená",J216,0)</f>
        <v>0</v>
      </c>
      <c r="BG216" s="156">
        <f>IF(N216="zákl. prenesená",J216,0)</f>
        <v>0</v>
      </c>
      <c r="BH216" s="156">
        <f>IF(N216="zníž. prenesená",J216,0)</f>
        <v>0</v>
      </c>
      <c r="BI216" s="156">
        <f>IF(N216="nulová",J216,0)</f>
        <v>0</v>
      </c>
      <c r="BJ216" s="16" t="s">
        <v>87</v>
      </c>
      <c r="BK216" s="156">
        <f>ROUND(I216*H216,2)</f>
        <v>0</v>
      </c>
      <c r="BL216" s="16" t="s">
        <v>231</v>
      </c>
      <c r="BM216" s="155" t="s">
        <v>327</v>
      </c>
    </row>
    <row r="217" spans="2:65" s="11" customFormat="1" ht="22.65" customHeight="1">
      <c r="B217" s="130"/>
      <c r="D217" s="131" t="s">
        <v>73</v>
      </c>
      <c r="E217" s="140" t="s">
        <v>328</v>
      </c>
      <c r="F217" s="140" t="s">
        <v>329</v>
      </c>
      <c r="I217" s="133"/>
      <c r="J217" s="141">
        <f>BK217</f>
        <v>0</v>
      </c>
      <c r="L217" s="130"/>
      <c r="M217" s="135"/>
      <c r="P217" s="136">
        <f>SUM(P218:P244)</f>
        <v>0</v>
      </c>
      <c r="R217" s="136">
        <f>SUM(R218:R244)</f>
        <v>0.18210419999999997</v>
      </c>
      <c r="T217" s="137">
        <f>SUM(T218:T244)</f>
        <v>0.115192</v>
      </c>
      <c r="AR217" s="131" t="s">
        <v>87</v>
      </c>
      <c r="AT217" s="138" t="s">
        <v>73</v>
      </c>
      <c r="AU217" s="138" t="s">
        <v>81</v>
      </c>
      <c r="AY217" s="131" t="s">
        <v>148</v>
      </c>
      <c r="BK217" s="139">
        <f>SUM(BK218:BK244)</f>
        <v>0</v>
      </c>
    </row>
    <row r="218" spans="2:65" s="1" customFormat="1" ht="24.15" customHeight="1">
      <c r="B218" s="142"/>
      <c r="C218" s="143" t="s">
        <v>330</v>
      </c>
      <c r="D218" s="143" t="s">
        <v>150</v>
      </c>
      <c r="E218" s="144" t="s">
        <v>331</v>
      </c>
      <c r="F218" s="145" t="s">
        <v>332</v>
      </c>
      <c r="G218" s="146" t="s">
        <v>174</v>
      </c>
      <c r="H218" s="147">
        <v>6.7759999999999998</v>
      </c>
      <c r="I218" s="148"/>
      <c r="J218" s="149">
        <f>ROUND(I218*H218,2)</f>
        <v>0</v>
      </c>
      <c r="K218" s="150"/>
      <c r="L218" s="31"/>
      <c r="M218" s="151" t="s">
        <v>1</v>
      </c>
      <c r="N218" s="152" t="s">
        <v>40</v>
      </c>
      <c r="P218" s="153">
        <f>O218*H218</f>
        <v>0</v>
      </c>
      <c r="Q218" s="153">
        <v>0</v>
      </c>
      <c r="R218" s="153">
        <f>Q218*H218</f>
        <v>0</v>
      </c>
      <c r="S218" s="153">
        <v>0</v>
      </c>
      <c r="T218" s="154">
        <f>S218*H218</f>
        <v>0</v>
      </c>
      <c r="AR218" s="155" t="s">
        <v>231</v>
      </c>
      <c r="AT218" s="155" t="s">
        <v>150</v>
      </c>
      <c r="AU218" s="155" t="s">
        <v>87</v>
      </c>
      <c r="AY218" s="16" t="s">
        <v>148</v>
      </c>
      <c r="BE218" s="156">
        <f>IF(N218="základná",J218,0)</f>
        <v>0</v>
      </c>
      <c r="BF218" s="156">
        <f>IF(N218="znížená",J218,0)</f>
        <v>0</v>
      </c>
      <c r="BG218" s="156">
        <f>IF(N218="zákl. prenesená",J218,0)</f>
        <v>0</v>
      </c>
      <c r="BH218" s="156">
        <f>IF(N218="zníž. prenesená",J218,0)</f>
        <v>0</v>
      </c>
      <c r="BI218" s="156">
        <f>IF(N218="nulová",J218,0)</f>
        <v>0</v>
      </c>
      <c r="BJ218" s="16" t="s">
        <v>87</v>
      </c>
      <c r="BK218" s="156">
        <f>ROUND(I218*H218,2)</f>
        <v>0</v>
      </c>
      <c r="BL218" s="16" t="s">
        <v>231</v>
      </c>
      <c r="BM218" s="155" t="s">
        <v>333</v>
      </c>
    </row>
    <row r="219" spans="2:65" s="13" customFormat="1">
      <c r="B219" s="164"/>
      <c r="D219" s="158" t="s">
        <v>156</v>
      </c>
      <c r="E219" s="165" t="s">
        <v>1</v>
      </c>
      <c r="F219" s="166" t="s">
        <v>334</v>
      </c>
      <c r="H219" s="167">
        <v>6.7759999999999998</v>
      </c>
      <c r="I219" s="168"/>
      <c r="L219" s="164"/>
      <c r="M219" s="169"/>
      <c r="T219" s="170"/>
      <c r="AT219" s="165" t="s">
        <v>156</v>
      </c>
      <c r="AU219" s="165" t="s">
        <v>87</v>
      </c>
      <c r="AV219" s="13" t="s">
        <v>87</v>
      </c>
      <c r="AW219" s="13" t="s">
        <v>30</v>
      </c>
      <c r="AX219" s="13" t="s">
        <v>74</v>
      </c>
      <c r="AY219" s="165" t="s">
        <v>148</v>
      </c>
    </row>
    <row r="220" spans="2:65" s="14" customFormat="1">
      <c r="B220" s="171"/>
      <c r="D220" s="158" t="s">
        <v>156</v>
      </c>
      <c r="E220" s="172" t="s">
        <v>1</v>
      </c>
      <c r="F220" s="173" t="s">
        <v>159</v>
      </c>
      <c r="H220" s="174">
        <v>6.7759999999999998</v>
      </c>
      <c r="I220" s="175"/>
      <c r="L220" s="171"/>
      <c r="M220" s="176"/>
      <c r="T220" s="177"/>
      <c r="AT220" s="172" t="s">
        <v>156</v>
      </c>
      <c r="AU220" s="172" t="s">
        <v>87</v>
      </c>
      <c r="AV220" s="14" t="s">
        <v>154</v>
      </c>
      <c r="AW220" s="14" t="s">
        <v>30</v>
      </c>
      <c r="AX220" s="14" t="s">
        <v>81</v>
      </c>
      <c r="AY220" s="172" t="s">
        <v>148</v>
      </c>
    </row>
    <row r="221" spans="2:65" s="1" customFormat="1" ht="37.65" customHeight="1">
      <c r="B221" s="142"/>
      <c r="C221" s="178" t="s">
        <v>335</v>
      </c>
      <c r="D221" s="178" t="s">
        <v>178</v>
      </c>
      <c r="E221" s="179" t="s">
        <v>336</v>
      </c>
      <c r="F221" s="180" t="s">
        <v>337</v>
      </c>
      <c r="G221" s="181" t="s">
        <v>174</v>
      </c>
      <c r="H221" s="182">
        <v>7.4539999999999997</v>
      </c>
      <c r="I221" s="183"/>
      <c r="J221" s="184">
        <f>ROUND(I221*H221,2)</f>
        <v>0</v>
      </c>
      <c r="K221" s="185"/>
      <c r="L221" s="186"/>
      <c r="M221" s="187" t="s">
        <v>1</v>
      </c>
      <c r="N221" s="188" t="s">
        <v>40</v>
      </c>
      <c r="P221" s="153">
        <f>O221*H221</f>
        <v>0</v>
      </c>
      <c r="Q221" s="153">
        <v>8.6999999999999994E-3</v>
      </c>
      <c r="R221" s="153">
        <f>Q221*H221</f>
        <v>6.4849799999999999E-2</v>
      </c>
      <c r="S221" s="153">
        <v>0</v>
      </c>
      <c r="T221" s="154">
        <f>S221*H221</f>
        <v>0</v>
      </c>
      <c r="AR221" s="155" t="s">
        <v>309</v>
      </c>
      <c r="AT221" s="155" t="s">
        <v>178</v>
      </c>
      <c r="AU221" s="155" t="s">
        <v>87</v>
      </c>
      <c r="AY221" s="16" t="s">
        <v>148</v>
      </c>
      <c r="BE221" s="156">
        <f>IF(N221="základná",J221,0)</f>
        <v>0</v>
      </c>
      <c r="BF221" s="156">
        <f>IF(N221="znížená",J221,0)</f>
        <v>0</v>
      </c>
      <c r="BG221" s="156">
        <f>IF(N221="zákl. prenesená",J221,0)</f>
        <v>0</v>
      </c>
      <c r="BH221" s="156">
        <f>IF(N221="zníž. prenesená",J221,0)</f>
        <v>0</v>
      </c>
      <c r="BI221" s="156">
        <f>IF(N221="nulová",J221,0)</f>
        <v>0</v>
      </c>
      <c r="BJ221" s="16" t="s">
        <v>87</v>
      </c>
      <c r="BK221" s="156">
        <f>ROUND(I221*H221,2)</f>
        <v>0</v>
      </c>
      <c r="BL221" s="16" t="s">
        <v>231</v>
      </c>
      <c r="BM221" s="155" t="s">
        <v>338</v>
      </c>
    </row>
    <row r="222" spans="2:65" s="13" customFormat="1">
      <c r="B222" s="164"/>
      <c r="D222" s="158" t="s">
        <v>156</v>
      </c>
      <c r="E222" s="165" t="s">
        <v>1</v>
      </c>
      <c r="F222" s="166" t="s">
        <v>339</v>
      </c>
      <c r="H222" s="167">
        <v>7.4539999999999997</v>
      </c>
      <c r="I222" s="168"/>
      <c r="L222" s="164"/>
      <c r="M222" s="169"/>
      <c r="T222" s="170"/>
      <c r="AT222" s="165" t="s">
        <v>156</v>
      </c>
      <c r="AU222" s="165" t="s">
        <v>87</v>
      </c>
      <c r="AV222" s="13" t="s">
        <v>87</v>
      </c>
      <c r="AW222" s="13" t="s">
        <v>30</v>
      </c>
      <c r="AX222" s="13" t="s">
        <v>74</v>
      </c>
      <c r="AY222" s="165" t="s">
        <v>148</v>
      </c>
    </row>
    <row r="223" spans="2:65" s="14" customFormat="1">
      <c r="B223" s="171"/>
      <c r="D223" s="158" t="s">
        <v>156</v>
      </c>
      <c r="E223" s="172" t="s">
        <v>1</v>
      </c>
      <c r="F223" s="173" t="s">
        <v>159</v>
      </c>
      <c r="H223" s="174">
        <v>7.4539999999999997</v>
      </c>
      <c r="I223" s="175"/>
      <c r="L223" s="171"/>
      <c r="M223" s="176"/>
      <c r="T223" s="177"/>
      <c r="AT223" s="172" t="s">
        <v>156</v>
      </c>
      <c r="AU223" s="172" t="s">
        <v>87</v>
      </c>
      <c r="AV223" s="14" t="s">
        <v>154</v>
      </c>
      <c r="AW223" s="14" t="s">
        <v>30</v>
      </c>
      <c r="AX223" s="14" t="s">
        <v>81</v>
      </c>
      <c r="AY223" s="172" t="s">
        <v>148</v>
      </c>
    </row>
    <row r="224" spans="2:65" s="1" customFormat="1" ht="33" customHeight="1">
      <c r="B224" s="142"/>
      <c r="C224" s="143" t="s">
        <v>340</v>
      </c>
      <c r="D224" s="143" t="s">
        <v>150</v>
      </c>
      <c r="E224" s="144" t="s">
        <v>341</v>
      </c>
      <c r="F224" s="145" t="s">
        <v>342</v>
      </c>
      <c r="G224" s="146" t="s">
        <v>174</v>
      </c>
      <c r="H224" s="147">
        <v>6.7759999999999998</v>
      </c>
      <c r="I224" s="148"/>
      <c r="J224" s="149">
        <f>ROUND(I224*H224,2)</f>
        <v>0</v>
      </c>
      <c r="K224" s="150"/>
      <c r="L224" s="31"/>
      <c r="M224" s="151" t="s">
        <v>1</v>
      </c>
      <c r="N224" s="152" t="s">
        <v>40</v>
      </c>
      <c r="P224" s="153">
        <f>O224*H224</f>
        <v>0</v>
      </c>
      <c r="Q224" s="153">
        <v>0</v>
      </c>
      <c r="R224" s="153">
        <f>Q224*H224</f>
        <v>0</v>
      </c>
      <c r="S224" s="153">
        <v>1.7000000000000001E-2</v>
      </c>
      <c r="T224" s="154">
        <f>S224*H224</f>
        <v>0.115192</v>
      </c>
      <c r="AR224" s="155" t="s">
        <v>231</v>
      </c>
      <c r="AT224" s="155" t="s">
        <v>150</v>
      </c>
      <c r="AU224" s="155" t="s">
        <v>87</v>
      </c>
      <c r="AY224" s="16" t="s">
        <v>148</v>
      </c>
      <c r="BE224" s="156">
        <f>IF(N224="základná",J224,0)</f>
        <v>0</v>
      </c>
      <c r="BF224" s="156">
        <f>IF(N224="znížená",J224,0)</f>
        <v>0</v>
      </c>
      <c r="BG224" s="156">
        <f>IF(N224="zákl. prenesená",J224,0)</f>
        <v>0</v>
      </c>
      <c r="BH224" s="156">
        <f>IF(N224="zníž. prenesená",J224,0)</f>
        <v>0</v>
      </c>
      <c r="BI224" s="156">
        <f>IF(N224="nulová",J224,0)</f>
        <v>0</v>
      </c>
      <c r="BJ224" s="16" t="s">
        <v>87</v>
      </c>
      <c r="BK224" s="156">
        <f>ROUND(I224*H224,2)</f>
        <v>0</v>
      </c>
      <c r="BL224" s="16" t="s">
        <v>231</v>
      </c>
      <c r="BM224" s="155" t="s">
        <v>343</v>
      </c>
    </row>
    <row r="225" spans="2:65" s="13" customFormat="1">
      <c r="B225" s="164"/>
      <c r="D225" s="158" t="s">
        <v>156</v>
      </c>
      <c r="E225" s="165" t="s">
        <v>1</v>
      </c>
      <c r="F225" s="166" t="s">
        <v>334</v>
      </c>
      <c r="H225" s="167">
        <v>6.7759999999999998</v>
      </c>
      <c r="I225" s="168"/>
      <c r="L225" s="164"/>
      <c r="M225" s="169"/>
      <c r="T225" s="170"/>
      <c r="AT225" s="165" t="s">
        <v>156</v>
      </c>
      <c r="AU225" s="165" t="s">
        <v>87</v>
      </c>
      <c r="AV225" s="13" t="s">
        <v>87</v>
      </c>
      <c r="AW225" s="13" t="s">
        <v>30</v>
      </c>
      <c r="AX225" s="13" t="s">
        <v>74</v>
      </c>
      <c r="AY225" s="165" t="s">
        <v>148</v>
      </c>
    </row>
    <row r="226" spans="2:65" s="14" customFormat="1">
      <c r="B226" s="171"/>
      <c r="D226" s="158" t="s">
        <v>156</v>
      </c>
      <c r="E226" s="172" t="s">
        <v>1</v>
      </c>
      <c r="F226" s="173" t="s">
        <v>159</v>
      </c>
      <c r="H226" s="174">
        <v>6.7759999999999998</v>
      </c>
      <c r="I226" s="175"/>
      <c r="L226" s="171"/>
      <c r="M226" s="176"/>
      <c r="T226" s="177"/>
      <c r="AT226" s="172" t="s">
        <v>156</v>
      </c>
      <c r="AU226" s="172" t="s">
        <v>87</v>
      </c>
      <c r="AV226" s="14" t="s">
        <v>154</v>
      </c>
      <c r="AW226" s="14" t="s">
        <v>30</v>
      </c>
      <c r="AX226" s="14" t="s">
        <v>81</v>
      </c>
      <c r="AY226" s="172" t="s">
        <v>148</v>
      </c>
    </row>
    <row r="227" spans="2:65" s="1" customFormat="1" ht="16.5" customHeight="1">
      <c r="B227" s="142"/>
      <c r="C227" s="143" t="s">
        <v>344</v>
      </c>
      <c r="D227" s="143" t="s">
        <v>150</v>
      </c>
      <c r="E227" s="144" t="s">
        <v>345</v>
      </c>
      <c r="F227" s="145" t="s">
        <v>346</v>
      </c>
      <c r="G227" s="146" t="s">
        <v>196</v>
      </c>
      <c r="H227" s="147">
        <v>11.2</v>
      </c>
      <c r="I227" s="148"/>
      <c r="J227" s="149">
        <f>ROUND(I227*H227,2)</f>
        <v>0</v>
      </c>
      <c r="K227" s="150"/>
      <c r="L227" s="31"/>
      <c r="M227" s="151" t="s">
        <v>1</v>
      </c>
      <c r="N227" s="152" t="s">
        <v>40</v>
      </c>
      <c r="P227" s="153">
        <f>O227*H227</f>
        <v>0</v>
      </c>
      <c r="Q227" s="153">
        <v>6.0000000000000002E-5</v>
      </c>
      <c r="R227" s="153">
        <f>Q227*H227</f>
        <v>6.7199999999999996E-4</v>
      </c>
      <c r="S227" s="153">
        <v>0</v>
      </c>
      <c r="T227" s="154">
        <f>S227*H227</f>
        <v>0</v>
      </c>
      <c r="AR227" s="155" t="s">
        <v>231</v>
      </c>
      <c r="AT227" s="155" t="s">
        <v>150</v>
      </c>
      <c r="AU227" s="155" t="s">
        <v>87</v>
      </c>
      <c r="AY227" s="16" t="s">
        <v>148</v>
      </c>
      <c r="BE227" s="156">
        <f>IF(N227="základná",J227,0)</f>
        <v>0</v>
      </c>
      <c r="BF227" s="156">
        <f>IF(N227="znížená",J227,0)</f>
        <v>0</v>
      </c>
      <c r="BG227" s="156">
        <f>IF(N227="zákl. prenesená",J227,0)</f>
        <v>0</v>
      </c>
      <c r="BH227" s="156">
        <f>IF(N227="zníž. prenesená",J227,0)</f>
        <v>0</v>
      </c>
      <c r="BI227" s="156">
        <f>IF(N227="nulová",J227,0)</f>
        <v>0</v>
      </c>
      <c r="BJ227" s="16" t="s">
        <v>87</v>
      </c>
      <c r="BK227" s="156">
        <f>ROUND(I227*H227,2)</f>
        <v>0</v>
      </c>
      <c r="BL227" s="16" t="s">
        <v>231</v>
      </c>
      <c r="BM227" s="155" t="s">
        <v>347</v>
      </c>
    </row>
    <row r="228" spans="2:65" s="13" customFormat="1">
      <c r="B228" s="164"/>
      <c r="D228" s="158" t="s">
        <v>156</v>
      </c>
      <c r="E228" s="165" t="s">
        <v>1</v>
      </c>
      <c r="F228" s="166" t="s">
        <v>348</v>
      </c>
      <c r="H228" s="167">
        <v>11.2</v>
      </c>
      <c r="I228" s="168"/>
      <c r="L228" s="164"/>
      <c r="M228" s="169"/>
      <c r="T228" s="170"/>
      <c r="AT228" s="165" t="s">
        <v>156</v>
      </c>
      <c r="AU228" s="165" t="s">
        <v>87</v>
      </c>
      <c r="AV228" s="13" t="s">
        <v>87</v>
      </c>
      <c r="AW228" s="13" t="s">
        <v>30</v>
      </c>
      <c r="AX228" s="13" t="s">
        <v>74</v>
      </c>
      <c r="AY228" s="165" t="s">
        <v>148</v>
      </c>
    </row>
    <row r="229" spans="2:65" s="14" customFormat="1">
      <c r="B229" s="171"/>
      <c r="D229" s="158" t="s">
        <v>156</v>
      </c>
      <c r="E229" s="172" t="s">
        <v>1</v>
      </c>
      <c r="F229" s="173" t="s">
        <v>159</v>
      </c>
      <c r="H229" s="174">
        <v>11.2</v>
      </c>
      <c r="I229" s="175"/>
      <c r="L229" s="171"/>
      <c r="M229" s="176"/>
      <c r="T229" s="177"/>
      <c r="AT229" s="172" t="s">
        <v>156</v>
      </c>
      <c r="AU229" s="172" t="s">
        <v>87</v>
      </c>
      <c r="AV229" s="14" t="s">
        <v>154</v>
      </c>
      <c r="AW229" s="14" t="s">
        <v>30</v>
      </c>
      <c r="AX229" s="14" t="s">
        <v>81</v>
      </c>
      <c r="AY229" s="172" t="s">
        <v>148</v>
      </c>
    </row>
    <row r="230" spans="2:65" s="1" customFormat="1" ht="24.15" customHeight="1">
      <c r="B230" s="142"/>
      <c r="C230" s="178" t="s">
        <v>349</v>
      </c>
      <c r="D230" s="178" t="s">
        <v>178</v>
      </c>
      <c r="E230" s="179" t="s">
        <v>350</v>
      </c>
      <c r="F230" s="180" t="s">
        <v>351</v>
      </c>
      <c r="G230" s="181" t="s">
        <v>153</v>
      </c>
      <c r="H230" s="182">
        <v>0.03</v>
      </c>
      <c r="I230" s="183"/>
      <c r="J230" s="184">
        <f>ROUND(I230*H230,2)</f>
        <v>0</v>
      </c>
      <c r="K230" s="185"/>
      <c r="L230" s="186"/>
      <c r="M230" s="187" t="s">
        <v>1</v>
      </c>
      <c r="N230" s="188" t="s">
        <v>40</v>
      </c>
      <c r="P230" s="153">
        <f>O230*H230</f>
        <v>0</v>
      </c>
      <c r="Q230" s="153">
        <v>0.5</v>
      </c>
      <c r="R230" s="153">
        <f>Q230*H230</f>
        <v>1.4999999999999999E-2</v>
      </c>
      <c r="S230" s="153">
        <v>0</v>
      </c>
      <c r="T230" s="154">
        <f>S230*H230</f>
        <v>0</v>
      </c>
      <c r="AR230" s="155" t="s">
        <v>309</v>
      </c>
      <c r="AT230" s="155" t="s">
        <v>178</v>
      </c>
      <c r="AU230" s="155" t="s">
        <v>87</v>
      </c>
      <c r="AY230" s="16" t="s">
        <v>148</v>
      </c>
      <c r="BE230" s="156">
        <f>IF(N230="základná",J230,0)</f>
        <v>0</v>
      </c>
      <c r="BF230" s="156">
        <f>IF(N230="znížená",J230,0)</f>
        <v>0</v>
      </c>
      <c r="BG230" s="156">
        <f>IF(N230="zákl. prenesená",J230,0)</f>
        <v>0</v>
      </c>
      <c r="BH230" s="156">
        <f>IF(N230="zníž. prenesená",J230,0)</f>
        <v>0</v>
      </c>
      <c r="BI230" s="156">
        <f>IF(N230="nulová",J230,0)</f>
        <v>0</v>
      </c>
      <c r="BJ230" s="16" t="s">
        <v>87</v>
      </c>
      <c r="BK230" s="156">
        <f>ROUND(I230*H230,2)</f>
        <v>0</v>
      </c>
      <c r="BL230" s="16" t="s">
        <v>231</v>
      </c>
      <c r="BM230" s="155" t="s">
        <v>352</v>
      </c>
    </row>
    <row r="231" spans="2:65" s="13" customFormat="1">
      <c r="B231" s="164"/>
      <c r="D231" s="158" t="s">
        <v>156</v>
      </c>
      <c r="E231" s="165" t="s">
        <v>1</v>
      </c>
      <c r="F231" s="166" t="s">
        <v>353</v>
      </c>
      <c r="H231" s="167">
        <v>0.03</v>
      </c>
      <c r="I231" s="168"/>
      <c r="L231" s="164"/>
      <c r="M231" s="169"/>
      <c r="T231" s="170"/>
      <c r="AT231" s="165" t="s">
        <v>156</v>
      </c>
      <c r="AU231" s="165" t="s">
        <v>87</v>
      </c>
      <c r="AV231" s="13" t="s">
        <v>87</v>
      </c>
      <c r="AW231" s="13" t="s">
        <v>30</v>
      </c>
      <c r="AX231" s="13" t="s">
        <v>74</v>
      </c>
      <c r="AY231" s="165" t="s">
        <v>148</v>
      </c>
    </row>
    <row r="232" spans="2:65" s="14" customFormat="1">
      <c r="B232" s="171"/>
      <c r="D232" s="158" t="s">
        <v>156</v>
      </c>
      <c r="E232" s="172" t="s">
        <v>1</v>
      </c>
      <c r="F232" s="173" t="s">
        <v>159</v>
      </c>
      <c r="H232" s="174">
        <v>0.03</v>
      </c>
      <c r="I232" s="175"/>
      <c r="L232" s="171"/>
      <c r="M232" s="176"/>
      <c r="T232" s="177"/>
      <c r="AT232" s="172" t="s">
        <v>156</v>
      </c>
      <c r="AU232" s="172" t="s">
        <v>87</v>
      </c>
      <c r="AV232" s="14" t="s">
        <v>154</v>
      </c>
      <c r="AW232" s="14" t="s">
        <v>30</v>
      </c>
      <c r="AX232" s="14" t="s">
        <v>81</v>
      </c>
      <c r="AY232" s="172" t="s">
        <v>148</v>
      </c>
    </row>
    <row r="233" spans="2:65" s="1" customFormat="1" ht="24.15" customHeight="1">
      <c r="B233" s="142"/>
      <c r="C233" s="143" t="s">
        <v>354</v>
      </c>
      <c r="D233" s="143" t="s">
        <v>150</v>
      </c>
      <c r="E233" s="144" t="s">
        <v>355</v>
      </c>
      <c r="F233" s="145" t="s">
        <v>356</v>
      </c>
      <c r="G233" s="146" t="s">
        <v>174</v>
      </c>
      <c r="H233" s="147">
        <v>8.32</v>
      </c>
      <c r="I233" s="148"/>
      <c r="J233" s="149">
        <f>ROUND(I233*H233,2)</f>
        <v>0</v>
      </c>
      <c r="K233" s="150"/>
      <c r="L233" s="31"/>
      <c r="M233" s="151" t="s">
        <v>1</v>
      </c>
      <c r="N233" s="152" t="s">
        <v>40</v>
      </c>
      <c r="P233" s="153">
        <f>O233*H233</f>
        <v>0</v>
      </c>
      <c r="Q233" s="153">
        <v>0</v>
      </c>
      <c r="R233" s="153">
        <f>Q233*H233</f>
        <v>0</v>
      </c>
      <c r="S233" s="153">
        <v>0</v>
      </c>
      <c r="T233" s="154">
        <f>S233*H233</f>
        <v>0</v>
      </c>
      <c r="AR233" s="155" t="s">
        <v>231</v>
      </c>
      <c r="AT233" s="155" t="s">
        <v>150</v>
      </c>
      <c r="AU233" s="155" t="s">
        <v>87</v>
      </c>
      <c r="AY233" s="16" t="s">
        <v>148</v>
      </c>
      <c r="BE233" s="156">
        <f>IF(N233="základná",J233,0)</f>
        <v>0</v>
      </c>
      <c r="BF233" s="156">
        <f>IF(N233="znížená",J233,0)</f>
        <v>0</v>
      </c>
      <c r="BG233" s="156">
        <f>IF(N233="zákl. prenesená",J233,0)</f>
        <v>0</v>
      </c>
      <c r="BH233" s="156">
        <f>IF(N233="zníž. prenesená",J233,0)</f>
        <v>0</v>
      </c>
      <c r="BI233" s="156">
        <f>IF(N233="nulová",J233,0)</f>
        <v>0</v>
      </c>
      <c r="BJ233" s="16" t="s">
        <v>87</v>
      </c>
      <c r="BK233" s="156">
        <f>ROUND(I233*H233,2)</f>
        <v>0</v>
      </c>
      <c r="BL233" s="16" t="s">
        <v>231</v>
      </c>
      <c r="BM233" s="155" t="s">
        <v>357</v>
      </c>
    </row>
    <row r="234" spans="2:65" s="12" customFormat="1">
      <c r="B234" s="157"/>
      <c r="D234" s="158" t="s">
        <v>156</v>
      </c>
      <c r="E234" s="159" t="s">
        <v>1</v>
      </c>
      <c r="F234" s="160" t="s">
        <v>358</v>
      </c>
      <c r="H234" s="159" t="s">
        <v>1</v>
      </c>
      <c r="I234" s="161"/>
      <c r="L234" s="157"/>
      <c r="M234" s="162"/>
      <c r="T234" s="163"/>
      <c r="AT234" s="159" t="s">
        <v>156</v>
      </c>
      <c r="AU234" s="159" t="s">
        <v>87</v>
      </c>
      <c r="AV234" s="12" t="s">
        <v>81</v>
      </c>
      <c r="AW234" s="12" t="s">
        <v>30</v>
      </c>
      <c r="AX234" s="12" t="s">
        <v>74</v>
      </c>
      <c r="AY234" s="159" t="s">
        <v>148</v>
      </c>
    </row>
    <row r="235" spans="2:65" s="13" customFormat="1">
      <c r="B235" s="164"/>
      <c r="D235" s="158" t="s">
        <v>156</v>
      </c>
      <c r="E235" s="165" t="s">
        <v>1</v>
      </c>
      <c r="F235" s="166" t="s">
        <v>359</v>
      </c>
      <c r="H235" s="167">
        <v>8.32</v>
      </c>
      <c r="I235" s="168"/>
      <c r="L235" s="164"/>
      <c r="M235" s="169"/>
      <c r="T235" s="170"/>
      <c r="AT235" s="165" t="s">
        <v>156</v>
      </c>
      <c r="AU235" s="165" t="s">
        <v>87</v>
      </c>
      <c r="AV235" s="13" t="s">
        <v>87</v>
      </c>
      <c r="AW235" s="13" t="s">
        <v>30</v>
      </c>
      <c r="AX235" s="13" t="s">
        <v>74</v>
      </c>
      <c r="AY235" s="165" t="s">
        <v>148</v>
      </c>
    </row>
    <row r="236" spans="2:65" s="14" customFormat="1">
      <c r="B236" s="171"/>
      <c r="D236" s="158" t="s">
        <v>156</v>
      </c>
      <c r="E236" s="172" t="s">
        <v>1</v>
      </c>
      <c r="F236" s="173" t="s">
        <v>159</v>
      </c>
      <c r="H236" s="174">
        <v>8.32</v>
      </c>
      <c r="I236" s="175"/>
      <c r="L236" s="171"/>
      <c r="M236" s="176"/>
      <c r="T236" s="177"/>
      <c r="AT236" s="172" t="s">
        <v>156</v>
      </c>
      <c r="AU236" s="172" t="s">
        <v>87</v>
      </c>
      <c r="AV236" s="14" t="s">
        <v>154</v>
      </c>
      <c r="AW236" s="14" t="s">
        <v>30</v>
      </c>
      <c r="AX236" s="14" t="s">
        <v>81</v>
      </c>
      <c r="AY236" s="172" t="s">
        <v>148</v>
      </c>
    </row>
    <row r="237" spans="2:65" s="1" customFormat="1" ht="37.65" customHeight="1">
      <c r="B237" s="142"/>
      <c r="C237" s="178" t="s">
        <v>360</v>
      </c>
      <c r="D237" s="178" t="s">
        <v>178</v>
      </c>
      <c r="E237" s="179" t="s">
        <v>336</v>
      </c>
      <c r="F237" s="180" t="s">
        <v>337</v>
      </c>
      <c r="G237" s="181" t="s">
        <v>174</v>
      </c>
      <c r="H237" s="182">
        <v>9.1519999999999992</v>
      </c>
      <c r="I237" s="183"/>
      <c r="J237" s="184">
        <f>ROUND(I237*H237,2)</f>
        <v>0</v>
      </c>
      <c r="K237" s="185"/>
      <c r="L237" s="186"/>
      <c r="M237" s="187" t="s">
        <v>1</v>
      </c>
      <c r="N237" s="188" t="s">
        <v>40</v>
      </c>
      <c r="P237" s="153">
        <f>O237*H237</f>
        <v>0</v>
      </c>
      <c r="Q237" s="153">
        <v>8.6999999999999994E-3</v>
      </c>
      <c r="R237" s="153">
        <f>Q237*H237</f>
        <v>7.9622399999999982E-2</v>
      </c>
      <c r="S237" s="153">
        <v>0</v>
      </c>
      <c r="T237" s="154">
        <f>S237*H237</f>
        <v>0</v>
      </c>
      <c r="AR237" s="155" t="s">
        <v>309</v>
      </c>
      <c r="AT237" s="155" t="s">
        <v>178</v>
      </c>
      <c r="AU237" s="155" t="s">
        <v>87</v>
      </c>
      <c r="AY237" s="16" t="s">
        <v>148</v>
      </c>
      <c r="BE237" s="156">
        <f>IF(N237="základná",J237,0)</f>
        <v>0</v>
      </c>
      <c r="BF237" s="156">
        <f>IF(N237="znížená",J237,0)</f>
        <v>0</v>
      </c>
      <c r="BG237" s="156">
        <f>IF(N237="zákl. prenesená",J237,0)</f>
        <v>0</v>
      </c>
      <c r="BH237" s="156">
        <f>IF(N237="zníž. prenesená",J237,0)</f>
        <v>0</v>
      </c>
      <c r="BI237" s="156">
        <f>IF(N237="nulová",J237,0)</f>
        <v>0</v>
      </c>
      <c r="BJ237" s="16" t="s">
        <v>87</v>
      </c>
      <c r="BK237" s="156">
        <f>ROUND(I237*H237,2)</f>
        <v>0</v>
      </c>
      <c r="BL237" s="16" t="s">
        <v>231</v>
      </c>
      <c r="BM237" s="155" t="s">
        <v>361</v>
      </c>
    </row>
    <row r="238" spans="2:65" s="13" customFormat="1">
      <c r="B238" s="164"/>
      <c r="D238" s="158" t="s">
        <v>156</v>
      </c>
      <c r="E238" s="165" t="s">
        <v>1</v>
      </c>
      <c r="F238" s="166" t="s">
        <v>362</v>
      </c>
      <c r="H238" s="167">
        <v>9.1519999999999992</v>
      </c>
      <c r="I238" s="168"/>
      <c r="L238" s="164"/>
      <c r="M238" s="169"/>
      <c r="T238" s="170"/>
      <c r="AT238" s="165" t="s">
        <v>156</v>
      </c>
      <c r="AU238" s="165" t="s">
        <v>87</v>
      </c>
      <c r="AV238" s="13" t="s">
        <v>87</v>
      </c>
      <c r="AW238" s="13" t="s">
        <v>30</v>
      </c>
      <c r="AX238" s="13" t="s">
        <v>74</v>
      </c>
      <c r="AY238" s="165" t="s">
        <v>148</v>
      </c>
    </row>
    <row r="239" spans="2:65" s="14" customFormat="1">
      <c r="B239" s="171"/>
      <c r="D239" s="158" t="s">
        <v>156</v>
      </c>
      <c r="E239" s="172" t="s">
        <v>1</v>
      </c>
      <c r="F239" s="173" t="s">
        <v>159</v>
      </c>
      <c r="H239" s="174">
        <v>9.1519999999999992</v>
      </c>
      <c r="I239" s="175"/>
      <c r="L239" s="171"/>
      <c r="M239" s="176"/>
      <c r="T239" s="177"/>
      <c r="AT239" s="172" t="s">
        <v>156</v>
      </c>
      <c r="AU239" s="172" t="s">
        <v>87</v>
      </c>
      <c r="AV239" s="14" t="s">
        <v>154</v>
      </c>
      <c r="AW239" s="14" t="s">
        <v>30</v>
      </c>
      <c r="AX239" s="14" t="s">
        <v>81</v>
      </c>
      <c r="AY239" s="172" t="s">
        <v>148</v>
      </c>
    </row>
    <row r="240" spans="2:65" s="1" customFormat="1" ht="16.5" customHeight="1">
      <c r="B240" s="142"/>
      <c r="C240" s="143" t="s">
        <v>363</v>
      </c>
      <c r="D240" s="143" t="s">
        <v>150</v>
      </c>
      <c r="E240" s="144" t="s">
        <v>364</v>
      </c>
      <c r="F240" s="145" t="s">
        <v>365</v>
      </c>
      <c r="G240" s="146" t="s">
        <v>196</v>
      </c>
      <c r="H240" s="147">
        <v>16</v>
      </c>
      <c r="I240" s="148"/>
      <c r="J240" s="149">
        <f>ROUND(I240*H240,2)</f>
        <v>0</v>
      </c>
      <c r="K240" s="150"/>
      <c r="L240" s="31"/>
      <c r="M240" s="151" t="s">
        <v>1</v>
      </c>
      <c r="N240" s="152" t="s">
        <v>40</v>
      </c>
      <c r="P240" s="153">
        <f>O240*H240</f>
        <v>0</v>
      </c>
      <c r="Q240" s="153">
        <v>6.0000000000000002E-5</v>
      </c>
      <c r="R240" s="153">
        <f>Q240*H240</f>
        <v>9.6000000000000002E-4</v>
      </c>
      <c r="S240" s="153">
        <v>0</v>
      </c>
      <c r="T240" s="154">
        <f>S240*H240</f>
        <v>0</v>
      </c>
      <c r="AR240" s="155" t="s">
        <v>231</v>
      </c>
      <c r="AT240" s="155" t="s">
        <v>150</v>
      </c>
      <c r="AU240" s="155" t="s">
        <v>87</v>
      </c>
      <c r="AY240" s="16" t="s">
        <v>148</v>
      </c>
      <c r="BE240" s="156">
        <f>IF(N240="základná",J240,0)</f>
        <v>0</v>
      </c>
      <c r="BF240" s="156">
        <f>IF(N240="znížená",J240,0)</f>
        <v>0</v>
      </c>
      <c r="BG240" s="156">
        <f>IF(N240="zákl. prenesená",J240,0)</f>
        <v>0</v>
      </c>
      <c r="BH240" s="156">
        <f>IF(N240="zníž. prenesená",J240,0)</f>
        <v>0</v>
      </c>
      <c r="BI240" s="156">
        <f>IF(N240="nulová",J240,0)</f>
        <v>0</v>
      </c>
      <c r="BJ240" s="16" t="s">
        <v>87</v>
      </c>
      <c r="BK240" s="156">
        <f>ROUND(I240*H240,2)</f>
        <v>0</v>
      </c>
      <c r="BL240" s="16" t="s">
        <v>231</v>
      </c>
      <c r="BM240" s="155" t="s">
        <v>366</v>
      </c>
    </row>
    <row r="241" spans="2:65" s="1" customFormat="1" ht="24.15" customHeight="1">
      <c r="B241" s="142"/>
      <c r="C241" s="178" t="s">
        <v>367</v>
      </c>
      <c r="D241" s="178" t="s">
        <v>178</v>
      </c>
      <c r="E241" s="179" t="s">
        <v>350</v>
      </c>
      <c r="F241" s="180" t="s">
        <v>351</v>
      </c>
      <c r="G241" s="181" t="s">
        <v>153</v>
      </c>
      <c r="H241" s="182">
        <v>4.2000000000000003E-2</v>
      </c>
      <c r="I241" s="183"/>
      <c r="J241" s="184">
        <f>ROUND(I241*H241,2)</f>
        <v>0</v>
      </c>
      <c r="K241" s="185"/>
      <c r="L241" s="186"/>
      <c r="M241" s="187" t="s">
        <v>1</v>
      </c>
      <c r="N241" s="188" t="s">
        <v>40</v>
      </c>
      <c r="P241" s="153">
        <f>O241*H241</f>
        <v>0</v>
      </c>
      <c r="Q241" s="153">
        <v>0.5</v>
      </c>
      <c r="R241" s="153">
        <f>Q241*H241</f>
        <v>2.1000000000000001E-2</v>
      </c>
      <c r="S241" s="153">
        <v>0</v>
      </c>
      <c r="T241" s="154">
        <f>S241*H241</f>
        <v>0</v>
      </c>
      <c r="AR241" s="155" t="s">
        <v>309</v>
      </c>
      <c r="AT241" s="155" t="s">
        <v>178</v>
      </c>
      <c r="AU241" s="155" t="s">
        <v>87</v>
      </c>
      <c r="AY241" s="16" t="s">
        <v>148</v>
      </c>
      <c r="BE241" s="156">
        <f>IF(N241="základná",J241,0)</f>
        <v>0</v>
      </c>
      <c r="BF241" s="156">
        <f>IF(N241="znížená",J241,0)</f>
        <v>0</v>
      </c>
      <c r="BG241" s="156">
        <f>IF(N241="zákl. prenesená",J241,0)</f>
        <v>0</v>
      </c>
      <c r="BH241" s="156">
        <f>IF(N241="zníž. prenesená",J241,0)</f>
        <v>0</v>
      </c>
      <c r="BI241" s="156">
        <f>IF(N241="nulová",J241,0)</f>
        <v>0</v>
      </c>
      <c r="BJ241" s="16" t="s">
        <v>87</v>
      </c>
      <c r="BK241" s="156">
        <f>ROUND(I241*H241,2)</f>
        <v>0</v>
      </c>
      <c r="BL241" s="16" t="s">
        <v>231</v>
      </c>
      <c r="BM241" s="155" t="s">
        <v>368</v>
      </c>
    </row>
    <row r="242" spans="2:65" s="13" customFormat="1">
      <c r="B242" s="164"/>
      <c r="D242" s="158" t="s">
        <v>156</v>
      </c>
      <c r="E242" s="165" t="s">
        <v>1</v>
      </c>
      <c r="F242" s="166" t="s">
        <v>369</v>
      </c>
      <c r="H242" s="167">
        <v>4.2000000000000003E-2</v>
      </c>
      <c r="I242" s="168"/>
      <c r="L242" s="164"/>
      <c r="M242" s="169"/>
      <c r="T242" s="170"/>
      <c r="AT242" s="165" t="s">
        <v>156</v>
      </c>
      <c r="AU242" s="165" t="s">
        <v>87</v>
      </c>
      <c r="AV242" s="13" t="s">
        <v>87</v>
      </c>
      <c r="AW242" s="13" t="s">
        <v>30</v>
      </c>
      <c r="AX242" s="13" t="s">
        <v>74</v>
      </c>
      <c r="AY242" s="165" t="s">
        <v>148</v>
      </c>
    </row>
    <row r="243" spans="2:65" s="14" customFormat="1">
      <c r="B243" s="171"/>
      <c r="D243" s="158" t="s">
        <v>156</v>
      </c>
      <c r="E243" s="172" t="s">
        <v>1</v>
      </c>
      <c r="F243" s="173" t="s">
        <v>159</v>
      </c>
      <c r="H243" s="174">
        <v>4.2000000000000003E-2</v>
      </c>
      <c r="I243" s="175"/>
      <c r="L243" s="171"/>
      <c r="M243" s="176"/>
      <c r="T243" s="177"/>
      <c r="AT243" s="172" t="s">
        <v>156</v>
      </c>
      <c r="AU243" s="172" t="s">
        <v>87</v>
      </c>
      <c r="AV243" s="14" t="s">
        <v>154</v>
      </c>
      <c r="AW243" s="14" t="s">
        <v>30</v>
      </c>
      <c r="AX243" s="14" t="s">
        <v>81</v>
      </c>
      <c r="AY243" s="172" t="s">
        <v>148</v>
      </c>
    </row>
    <row r="244" spans="2:65" s="1" customFormat="1" ht="24.15" customHeight="1">
      <c r="B244" s="142"/>
      <c r="C244" s="143" t="s">
        <v>370</v>
      </c>
      <c r="D244" s="143" t="s">
        <v>150</v>
      </c>
      <c r="E244" s="144" t="s">
        <v>371</v>
      </c>
      <c r="F244" s="145" t="s">
        <v>372</v>
      </c>
      <c r="G244" s="146" t="s">
        <v>326</v>
      </c>
      <c r="H244" s="189"/>
      <c r="I244" s="148"/>
      <c r="J244" s="149">
        <f>ROUND(I244*H244,2)</f>
        <v>0</v>
      </c>
      <c r="K244" s="150"/>
      <c r="L244" s="31"/>
      <c r="M244" s="151" t="s">
        <v>1</v>
      </c>
      <c r="N244" s="152" t="s">
        <v>40</v>
      </c>
      <c r="P244" s="153">
        <f>O244*H244</f>
        <v>0</v>
      </c>
      <c r="Q244" s="153">
        <v>0</v>
      </c>
      <c r="R244" s="153">
        <f>Q244*H244</f>
        <v>0</v>
      </c>
      <c r="S244" s="153">
        <v>0</v>
      </c>
      <c r="T244" s="154">
        <f>S244*H244</f>
        <v>0</v>
      </c>
      <c r="AR244" s="155" t="s">
        <v>231</v>
      </c>
      <c r="AT244" s="155" t="s">
        <v>150</v>
      </c>
      <c r="AU244" s="155" t="s">
        <v>87</v>
      </c>
      <c r="AY244" s="16" t="s">
        <v>148</v>
      </c>
      <c r="BE244" s="156">
        <f>IF(N244="základná",J244,0)</f>
        <v>0</v>
      </c>
      <c r="BF244" s="156">
        <f>IF(N244="znížená",J244,0)</f>
        <v>0</v>
      </c>
      <c r="BG244" s="156">
        <f>IF(N244="zákl. prenesená",J244,0)</f>
        <v>0</v>
      </c>
      <c r="BH244" s="156">
        <f>IF(N244="zníž. prenesená",J244,0)</f>
        <v>0</v>
      </c>
      <c r="BI244" s="156">
        <f>IF(N244="nulová",J244,0)</f>
        <v>0</v>
      </c>
      <c r="BJ244" s="16" t="s">
        <v>87</v>
      </c>
      <c r="BK244" s="156">
        <f>ROUND(I244*H244,2)</f>
        <v>0</v>
      </c>
      <c r="BL244" s="16" t="s">
        <v>231</v>
      </c>
      <c r="BM244" s="155" t="s">
        <v>373</v>
      </c>
    </row>
    <row r="245" spans="2:65" s="11" customFormat="1" ht="22.65" customHeight="1">
      <c r="B245" s="130"/>
      <c r="D245" s="131" t="s">
        <v>73</v>
      </c>
      <c r="E245" s="140" t="s">
        <v>374</v>
      </c>
      <c r="F245" s="140" t="s">
        <v>375</v>
      </c>
      <c r="I245" s="133"/>
      <c r="J245" s="141">
        <f>BK245</f>
        <v>0</v>
      </c>
      <c r="L245" s="130"/>
      <c r="M245" s="135"/>
      <c r="P245" s="136">
        <f>SUM(P246:P256)</f>
        <v>0</v>
      </c>
      <c r="R245" s="136">
        <f>SUM(R246:R256)</f>
        <v>6.0000000000000008E-5</v>
      </c>
      <c r="T245" s="137">
        <f>SUM(T246:T256)</f>
        <v>1.7865427</v>
      </c>
      <c r="AR245" s="131" t="s">
        <v>87</v>
      </c>
      <c r="AT245" s="138" t="s">
        <v>73</v>
      </c>
      <c r="AU245" s="138" t="s">
        <v>81</v>
      </c>
      <c r="AY245" s="131" t="s">
        <v>148</v>
      </c>
      <c r="BK245" s="139">
        <f>SUM(BK246:BK256)</f>
        <v>0</v>
      </c>
    </row>
    <row r="246" spans="2:65" s="1" customFormat="1" ht="24.15" customHeight="1">
      <c r="B246" s="142"/>
      <c r="C246" s="143" t="s">
        <v>376</v>
      </c>
      <c r="D246" s="143" t="s">
        <v>150</v>
      </c>
      <c r="E246" s="144" t="s">
        <v>377</v>
      </c>
      <c r="F246" s="145" t="s">
        <v>378</v>
      </c>
      <c r="G246" s="146" t="s">
        <v>174</v>
      </c>
      <c r="H246" s="147">
        <v>54.718000000000004</v>
      </c>
      <c r="I246" s="148"/>
      <c r="J246" s="149">
        <f>ROUND(I246*H246,2)</f>
        <v>0</v>
      </c>
      <c r="K246" s="150"/>
      <c r="L246" s="31"/>
      <c r="M246" s="151" t="s">
        <v>1</v>
      </c>
      <c r="N246" s="152" t="s">
        <v>40</v>
      </c>
      <c r="P246" s="153">
        <f>O246*H246</f>
        <v>0</v>
      </c>
      <c r="Q246" s="153">
        <v>0</v>
      </c>
      <c r="R246" s="153">
        <f>Q246*H246</f>
        <v>0</v>
      </c>
      <c r="S246" s="153">
        <v>2.4649999999999998E-2</v>
      </c>
      <c r="T246" s="154">
        <f>S246*H246</f>
        <v>1.3487986999999999</v>
      </c>
      <c r="AR246" s="155" t="s">
        <v>231</v>
      </c>
      <c r="AT246" s="155" t="s">
        <v>150</v>
      </c>
      <c r="AU246" s="155" t="s">
        <v>87</v>
      </c>
      <c r="AY246" s="16" t="s">
        <v>148</v>
      </c>
      <c r="BE246" s="156">
        <f>IF(N246="základná",J246,0)</f>
        <v>0</v>
      </c>
      <c r="BF246" s="156">
        <f>IF(N246="znížená",J246,0)</f>
        <v>0</v>
      </c>
      <c r="BG246" s="156">
        <f>IF(N246="zákl. prenesená",J246,0)</f>
        <v>0</v>
      </c>
      <c r="BH246" s="156">
        <f>IF(N246="zníž. prenesená",J246,0)</f>
        <v>0</v>
      </c>
      <c r="BI246" s="156">
        <f>IF(N246="nulová",J246,0)</f>
        <v>0</v>
      </c>
      <c r="BJ246" s="16" t="s">
        <v>87</v>
      </c>
      <c r="BK246" s="156">
        <f>ROUND(I246*H246,2)</f>
        <v>0</v>
      </c>
      <c r="BL246" s="16" t="s">
        <v>231</v>
      </c>
      <c r="BM246" s="155" t="s">
        <v>379</v>
      </c>
    </row>
    <row r="247" spans="2:65" s="12" customFormat="1">
      <c r="B247" s="157"/>
      <c r="D247" s="158" t="s">
        <v>156</v>
      </c>
      <c r="E247" s="159" t="s">
        <v>1</v>
      </c>
      <c r="F247" s="160" t="s">
        <v>380</v>
      </c>
      <c r="H247" s="159" t="s">
        <v>1</v>
      </c>
      <c r="I247" s="161"/>
      <c r="L247" s="157"/>
      <c r="M247" s="162"/>
      <c r="T247" s="163"/>
      <c r="AT247" s="159" t="s">
        <v>156</v>
      </c>
      <c r="AU247" s="159" t="s">
        <v>87</v>
      </c>
      <c r="AV247" s="12" t="s">
        <v>81</v>
      </c>
      <c r="AW247" s="12" t="s">
        <v>30</v>
      </c>
      <c r="AX247" s="12" t="s">
        <v>74</v>
      </c>
      <c r="AY247" s="159" t="s">
        <v>148</v>
      </c>
    </row>
    <row r="248" spans="2:65" s="13" customFormat="1">
      <c r="B248" s="164"/>
      <c r="D248" s="158" t="s">
        <v>156</v>
      </c>
      <c r="E248" s="165" t="s">
        <v>1</v>
      </c>
      <c r="F248" s="166" t="s">
        <v>202</v>
      </c>
      <c r="H248" s="167">
        <v>29.702000000000002</v>
      </c>
      <c r="I248" s="168"/>
      <c r="L248" s="164"/>
      <c r="M248" s="169"/>
      <c r="T248" s="170"/>
      <c r="AT248" s="165" t="s">
        <v>156</v>
      </c>
      <c r="AU248" s="165" t="s">
        <v>87</v>
      </c>
      <c r="AV248" s="13" t="s">
        <v>87</v>
      </c>
      <c r="AW248" s="13" t="s">
        <v>30</v>
      </c>
      <c r="AX248" s="13" t="s">
        <v>74</v>
      </c>
      <c r="AY248" s="165" t="s">
        <v>148</v>
      </c>
    </row>
    <row r="249" spans="2:65" s="13" customFormat="1">
      <c r="B249" s="164"/>
      <c r="D249" s="158" t="s">
        <v>156</v>
      </c>
      <c r="E249" s="165" t="s">
        <v>1</v>
      </c>
      <c r="F249" s="166" t="s">
        <v>203</v>
      </c>
      <c r="H249" s="167">
        <v>18.495999999999999</v>
      </c>
      <c r="I249" s="168"/>
      <c r="L249" s="164"/>
      <c r="M249" s="169"/>
      <c r="T249" s="170"/>
      <c r="AT249" s="165" t="s">
        <v>156</v>
      </c>
      <c r="AU249" s="165" t="s">
        <v>87</v>
      </c>
      <c r="AV249" s="13" t="s">
        <v>87</v>
      </c>
      <c r="AW249" s="13" t="s">
        <v>30</v>
      </c>
      <c r="AX249" s="13" t="s">
        <v>74</v>
      </c>
      <c r="AY249" s="165" t="s">
        <v>148</v>
      </c>
    </row>
    <row r="250" spans="2:65" s="12" customFormat="1">
      <c r="B250" s="157"/>
      <c r="D250" s="158" t="s">
        <v>156</v>
      </c>
      <c r="E250" s="159" t="s">
        <v>1</v>
      </c>
      <c r="F250" s="160" t="s">
        <v>204</v>
      </c>
      <c r="H250" s="159" t="s">
        <v>1</v>
      </c>
      <c r="I250" s="161"/>
      <c r="L250" s="157"/>
      <c r="M250" s="162"/>
      <c r="T250" s="163"/>
      <c r="AT250" s="159" t="s">
        <v>156</v>
      </c>
      <c r="AU250" s="159" t="s">
        <v>87</v>
      </c>
      <c r="AV250" s="12" t="s">
        <v>81</v>
      </c>
      <c r="AW250" s="12" t="s">
        <v>30</v>
      </c>
      <c r="AX250" s="12" t="s">
        <v>74</v>
      </c>
      <c r="AY250" s="159" t="s">
        <v>148</v>
      </c>
    </row>
    <row r="251" spans="2:65" s="13" customFormat="1">
      <c r="B251" s="164"/>
      <c r="D251" s="158" t="s">
        <v>156</v>
      </c>
      <c r="E251" s="165" t="s">
        <v>1</v>
      </c>
      <c r="F251" s="166" t="s">
        <v>205</v>
      </c>
      <c r="H251" s="167">
        <v>-1.8</v>
      </c>
      <c r="I251" s="168"/>
      <c r="L251" s="164"/>
      <c r="M251" s="169"/>
      <c r="T251" s="170"/>
      <c r="AT251" s="165" t="s">
        <v>156</v>
      </c>
      <c r="AU251" s="165" t="s">
        <v>87</v>
      </c>
      <c r="AV251" s="13" t="s">
        <v>87</v>
      </c>
      <c r="AW251" s="13" t="s">
        <v>30</v>
      </c>
      <c r="AX251" s="13" t="s">
        <v>74</v>
      </c>
      <c r="AY251" s="165" t="s">
        <v>148</v>
      </c>
    </row>
    <row r="252" spans="2:65" s="12" customFormat="1">
      <c r="B252" s="157"/>
      <c r="D252" s="158" t="s">
        <v>156</v>
      </c>
      <c r="E252" s="159" t="s">
        <v>1</v>
      </c>
      <c r="F252" s="160" t="s">
        <v>358</v>
      </c>
      <c r="H252" s="159" t="s">
        <v>1</v>
      </c>
      <c r="I252" s="161"/>
      <c r="L252" s="157"/>
      <c r="M252" s="162"/>
      <c r="T252" s="163"/>
      <c r="AT252" s="159" t="s">
        <v>156</v>
      </c>
      <c r="AU252" s="159" t="s">
        <v>87</v>
      </c>
      <c r="AV252" s="12" t="s">
        <v>81</v>
      </c>
      <c r="AW252" s="12" t="s">
        <v>30</v>
      </c>
      <c r="AX252" s="12" t="s">
        <v>74</v>
      </c>
      <c r="AY252" s="159" t="s">
        <v>148</v>
      </c>
    </row>
    <row r="253" spans="2:65" s="13" customFormat="1">
      <c r="B253" s="164"/>
      <c r="D253" s="158" t="s">
        <v>156</v>
      </c>
      <c r="E253" s="165" t="s">
        <v>1</v>
      </c>
      <c r="F253" s="166" t="s">
        <v>359</v>
      </c>
      <c r="H253" s="167">
        <v>8.32</v>
      </c>
      <c r="I253" s="168"/>
      <c r="L253" s="164"/>
      <c r="M253" s="169"/>
      <c r="T253" s="170"/>
      <c r="AT253" s="165" t="s">
        <v>156</v>
      </c>
      <c r="AU253" s="165" t="s">
        <v>87</v>
      </c>
      <c r="AV253" s="13" t="s">
        <v>87</v>
      </c>
      <c r="AW253" s="13" t="s">
        <v>30</v>
      </c>
      <c r="AX253" s="13" t="s">
        <v>74</v>
      </c>
      <c r="AY253" s="165" t="s">
        <v>148</v>
      </c>
    </row>
    <row r="254" spans="2:65" s="14" customFormat="1">
      <c r="B254" s="171"/>
      <c r="D254" s="158" t="s">
        <v>156</v>
      </c>
      <c r="E254" s="172" t="s">
        <v>1</v>
      </c>
      <c r="F254" s="173" t="s">
        <v>159</v>
      </c>
      <c r="H254" s="174">
        <v>54.718000000000004</v>
      </c>
      <c r="I254" s="175"/>
      <c r="L254" s="171"/>
      <c r="M254" s="176"/>
      <c r="T254" s="177"/>
      <c r="AT254" s="172" t="s">
        <v>156</v>
      </c>
      <c r="AU254" s="172" t="s">
        <v>87</v>
      </c>
      <c r="AV254" s="14" t="s">
        <v>154</v>
      </c>
      <c r="AW254" s="14" t="s">
        <v>30</v>
      </c>
      <c r="AX254" s="14" t="s">
        <v>81</v>
      </c>
      <c r="AY254" s="172" t="s">
        <v>148</v>
      </c>
    </row>
    <row r="255" spans="2:65" s="1" customFormat="1" ht="24.15" customHeight="1">
      <c r="B255" s="142"/>
      <c r="C255" s="143" t="s">
        <v>381</v>
      </c>
      <c r="D255" s="143" t="s">
        <v>150</v>
      </c>
      <c r="E255" s="144" t="s">
        <v>382</v>
      </c>
      <c r="F255" s="145" t="s">
        <v>383</v>
      </c>
      <c r="G255" s="146" t="s">
        <v>174</v>
      </c>
      <c r="H255" s="147">
        <v>54.718000000000004</v>
      </c>
      <c r="I255" s="148"/>
      <c r="J255" s="149">
        <f>ROUND(I255*H255,2)</f>
        <v>0</v>
      </c>
      <c r="K255" s="150"/>
      <c r="L255" s="31"/>
      <c r="M255" s="151" t="s">
        <v>1</v>
      </c>
      <c r="N255" s="152" t="s">
        <v>40</v>
      </c>
      <c r="P255" s="153">
        <f>O255*H255</f>
        <v>0</v>
      </c>
      <c r="Q255" s="153">
        <v>0</v>
      </c>
      <c r="R255" s="153">
        <f>Q255*H255</f>
        <v>0</v>
      </c>
      <c r="S255" s="153">
        <v>8.0000000000000002E-3</v>
      </c>
      <c r="T255" s="154">
        <f>S255*H255</f>
        <v>0.43774400000000002</v>
      </c>
      <c r="AR255" s="155" t="s">
        <v>231</v>
      </c>
      <c r="AT255" s="155" t="s">
        <v>150</v>
      </c>
      <c r="AU255" s="155" t="s">
        <v>87</v>
      </c>
      <c r="AY255" s="16" t="s">
        <v>148</v>
      </c>
      <c r="BE255" s="156">
        <f>IF(N255="základná",J255,0)</f>
        <v>0</v>
      </c>
      <c r="BF255" s="156">
        <f>IF(N255="znížená",J255,0)</f>
        <v>0</v>
      </c>
      <c r="BG255" s="156">
        <f>IF(N255="zákl. prenesená",J255,0)</f>
        <v>0</v>
      </c>
      <c r="BH255" s="156">
        <f>IF(N255="zníž. prenesená",J255,0)</f>
        <v>0</v>
      </c>
      <c r="BI255" s="156">
        <f>IF(N255="nulová",J255,0)</f>
        <v>0</v>
      </c>
      <c r="BJ255" s="16" t="s">
        <v>87</v>
      </c>
      <c r="BK255" s="156">
        <f>ROUND(I255*H255,2)</f>
        <v>0</v>
      </c>
      <c r="BL255" s="16" t="s">
        <v>231</v>
      </c>
      <c r="BM255" s="155" t="s">
        <v>384</v>
      </c>
    </row>
    <row r="256" spans="2:65" s="1" customFormat="1" ht="37.65" customHeight="1">
      <c r="B256" s="142"/>
      <c r="C256" s="143" t="s">
        <v>385</v>
      </c>
      <c r="D256" s="143" t="s">
        <v>150</v>
      </c>
      <c r="E256" s="144" t="s">
        <v>386</v>
      </c>
      <c r="F256" s="145" t="s">
        <v>387</v>
      </c>
      <c r="G256" s="146" t="s">
        <v>242</v>
      </c>
      <c r="H256" s="147">
        <v>3</v>
      </c>
      <c r="I256" s="148"/>
      <c r="J256" s="149">
        <f>ROUND(I256*H256,2)</f>
        <v>0</v>
      </c>
      <c r="K256" s="150"/>
      <c r="L256" s="31"/>
      <c r="M256" s="151" t="s">
        <v>1</v>
      </c>
      <c r="N256" s="152" t="s">
        <v>40</v>
      </c>
      <c r="P256" s="153">
        <f>O256*H256</f>
        <v>0</v>
      </c>
      <c r="Q256" s="153">
        <v>2.0000000000000002E-5</v>
      </c>
      <c r="R256" s="153">
        <f>Q256*H256</f>
        <v>6.0000000000000008E-5</v>
      </c>
      <c r="S256" s="153">
        <v>0</v>
      </c>
      <c r="T256" s="154">
        <f>S256*H256</f>
        <v>0</v>
      </c>
      <c r="AR256" s="155" t="s">
        <v>231</v>
      </c>
      <c r="AT256" s="155" t="s">
        <v>150</v>
      </c>
      <c r="AU256" s="155" t="s">
        <v>87</v>
      </c>
      <c r="AY256" s="16" t="s">
        <v>148</v>
      </c>
      <c r="BE256" s="156">
        <f>IF(N256="základná",J256,0)</f>
        <v>0</v>
      </c>
      <c r="BF256" s="156">
        <f>IF(N256="znížená",J256,0)</f>
        <v>0</v>
      </c>
      <c r="BG256" s="156">
        <f>IF(N256="zákl. prenesená",J256,0)</f>
        <v>0</v>
      </c>
      <c r="BH256" s="156">
        <f>IF(N256="zníž. prenesená",J256,0)</f>
        <v>0</v>
      </c>
      <c r="BI256" s="156">
        <f>IF(N256="nulová",J256,0)</f>
        <v>0</v>
      </c>
      <c r="BJ256" s="16" t="s">
        <v>87</v>
      </c>
      <c r="BK256" s="156">
        <f>ROUND(I256*H256,2)</f>
        <v>0</v>
      </c>
      <c r="BL256" s="16" t="s">
        <v>231</v>
      </c>
      <c r="BM256" s="155" t="s">
        <v>388</v>
      </c>
    </row>
    <row r="257" spans="2:65" s="11" customFormat="1" ht="22.65" customHeight="1">
      <c r="B257" s="130"/>
      <c r="D257" s="131" t="s">
        <v>73</v>
      </c>
      <c r="E257" s="140" t="s">
        <v>389</v>
      </c>
      <c r="F257" s="140" t="s">
        <v>390</v>
      </c>
      <c r="I257" s="133"/>
      <c r="J257" s="141">
        <f>BK257</f>
        <v>0</v>
      </c>
      <c r="L257" s="130"/>
      <c r="M257" s="135"/>
      <c r="P257" s="136">
        <f>SUM(P258:P264)</f>
        <v>0</v>
      </c>
      <c r="R257" s="136">
        <f>SUM(R258:R264)</f>
        <v>1.6590000000000001E-2</v>
      </c>
      <c r="T257" s="137">
        <f>SUM(T258:T264)</f>
        <v>1.4999999999999999E-2</v>
      </c>
      <c r="AR257" s="131" t="s">
        <v>87</v>
      </c>
      <c r="AT257" s="138" t="s">
        <v>73</v>
      </c>
      <c r="AU257" s="138" t="s">
        <v>81</v>
      </c>
      <c r="AY257" s="131" t="s">
        <v>148</v>
      </c>
      <c r="BK257" s="139">
        <f>SUM(BK258:BK264)</f>
        <v>0</v>
      </c>
    </row>
    <row r="258" spans="2:65" s="1" customFormat="1" ht="33" customHeight="1">
      <c r="B258" s="142"/>
      <c r="C258" s="143" t="s">
        <v>391</v>
      </c>
      <c r="D258" s="143" t="s">
        <v>150</v>
      </c>
      <c r="E258" s="144" t="s">
        <v>392</v>
      </c>
      <c r="F258" s="145" t="s">
        <v>393</v>
      </c>
      <c r="G258" s="146" t="s">
        <v>242</v>
      </c>
      <c r="H258" s="147">
        <v>1</v>
      </c>
      <c r="I258" s="148"/>
      <c r="J258" s="149">
        <f>ROUND(I258*H258,2)</f>
        <v>0</v>
      </c>
      <c r="K258" s="150"/>
      <c r="L258" s="31"/>
      <c r="M258" s="151" t="s">
        <v>1</v>
      </c>
      <c r="N258" s="152" t="s">
        <v>40</v>
      </c>
      <c r="P258" s="153">
        <f>O258*H258</f>
        <v>0</v>
      </c>
      <c r="Q258" s="153">
        <v>8.4000000000000003E-4</v>
      </c>
      <c r="R258" s="153">
        <f>Q258*H258</f>
        <v>8.4000000000000003E-4</v>
      </c>
      <c r="S258" s="153">
        <v>0</v>
      </c>
      <c r="T258" s="154">
        <f>S258*H258</f>
        <v>0</v>
      </c>
      <c r="AR258" s="155" t="s">
        <v>231</v>
      </c>
      <c r="AT258" s="155" t="s">
        <v>150</v>
      </c>
      <c r="AU258" s="155" t="s">
        <v>87</v>
      </c>
      <c r="AY258" s="16" t="s">
        <v>148</v>
      </c>
      <c r="BE258" s="156">
        <f>IF(N258="základná",J258,0)</f>
        <v>0</v>
      </c>
      <c r="BF258" s="156">
        <f>IF(N258="znížená",J258,0)</f>
        <v>0</v>
      </c>
      <c r="BG258" s="156">
        <f>IF(N258="zákl. prenesená",J258,0)</f>
        <v>0</v>
      </c>
      <c r="BH258" s="156">
        <f>IF(N258="zníž. prenesená",J258,0)</f>
        <v>0</v>
      </c>
      <c r="BI258" s="156">
        <f>IF(N258="nulová",J258,0)</f>
        <v>0</v>
      </c>
      <c r="BJ258" s="16" t="s">
        <v>87</v>
      </c>
      <c r="BK258" s="156">
        <f>ROUND(I258*H258,2)</f>
        <v>0</v>
      </c>
      <c r="BL258" s="16" t="s">
        <v>231</v>
      </c>
      <c r="BM258" s="155" t="s">
        <v>394</v>
      </c>
    </row>
    <row r="259" spans="2:65" s="1" customFormat="1" ht="24.15" customHeight="1">
      <c r="B259" s="142"/>
      <c r="C259" s="178" t="s">
        <v>395</v>
      </c>
      <c r="D259" s="178" t="s">
        <v>178</v>
      </c>
      <c r="E259" s="179" t="s">
        <v>396</v>
      </c>
      <c r="F259" s="180" t="s">
        <v>397</v>
      </c>
      <c r="G259" s="181" t="s">
        <v>242</v>
      </c>
      <c r="H259" s="182">
        <v>1</v>
      </c>
      <c r="I259" s="183"/>
      <c r="J259" s="184">
        <f>ROUND(I259*H259,2)</f>
        <v>0</v>
      </c>
      <c r="K259" s="185"/>
      <c r="L259" s="186"/>
      <c r="M259" s="187" t="s">
        <v>1</v>
      </c>
      <c r="N259" s="188" t="s">
        <v>40</v>
      </c>
      <c r="P259" s="153">
        <f>O259*H259</f>
        <v>0</v>
      </c>
      <c r="Q259" s="153">
        <v>1.4999999999999999E-2</v>
      </c>
      <c r="R259" s="153">
        <f>Q259*H259</f>
        <v>1.4999999999999999E-2</v>
      </c>
      <c r="S259" s="153">
        <v>0</v>
      </c>
      <c r="T259" s="154">
        <f>S259*H259</f>
        <v>0</v>
      </c>
      <c r="AR259" s="155" t="s">
        <v>309</v>
      </c>
      <c r="AT259" s="155" t="s">
        <v>178</v>
      </c>
      <c r="AU259" s="155" t="s">
        <v>87</v>
      </c>
      <c r="AY259" s="16" t="s">
        <v>148</v>
      </c>
      <c r="BE259" s="156">
        <f>IF(N259="základná",J259,0)</f>
        <v>0</v>
      </c>
      <c r="BF259" s="156">
        <f>IF(N259="znížená",J259,0)</f>
        <v>0</v>
      </c>
      <c r="BG259" s="156">
        <f>IF(N259="zákl. prenesená",J259,0)</f>
        <v>0</v>
      </c>
      <c r="BH259" s="156">
        <f>IF(N259="zníž. prenesená",J259,0)</f>
        <v>0</v>
      </c>
      <c r="BI259" s="156">
        <f>IF(N259="nulová",J259,0)</f>
        <v>0</v>
      </c>
      <c r="BJ259" s="16" t="s">
        <v>87</v>
      </c>
      <c r="BK259" s="156">
        <f>ROUND(I259*H259,2)</f>
        <v>0</v>
      </c>
      <c r="BL259" s="16" t="s">
        <v>231</v>
      </c>
      <c r="BM259" s="155" t="s">
        <v>398</v>
      </c>
    </row>
    <row r="260" spans="2:65" s="1" customFormat="1" ht="33" customHeight="1">
      <c r="B260" s="142"/>
      <c r="C260" s="143" t="s">
        <v>399</v>
      </c>
      <c r="D260" s="143" t="s">
        <v>150</v>
      </c>
      <c r="E260" s="144" t="s">
        <v>400</v>
      </c>
      <c r="F260" s="145" t="s">
        <v>401</v>
      </c>
      <c r="G260" s="146" t="s">
        <v>402</v>
      </c>
      <c r="H260" s="147">
        <v>15</v>
      </c>
      <c r="I260" s="148"/>
      <c r="J260" s="149">
        <f>ROUND(I260*H260,2)</f>
        <v>0</v>
      </c>
      <c r="K260" s="150"/>
      <c r="L260" s="31"/>
      <c r="M260" s="151" t="s">
        <v>1</v>
      </c>
      <c r="N260" s="152" t="s">
        <v>40</v>
      </c>
      <c r="P260" s="153">
        <f>O260*H260</f>
        <v>0</v>
      </c>
      <c r="Q260" s="153">
        <v>5.0000000000000002E-5</v>
      </c>
      <c r="R260" s="153">
        <f>Q260*H260</f>
        <v>7.5000000000000002E-4</v>
      </c>
      <c r="S260" s="153">
        <v>1E-3</v>
      </c>
      <c r="T260" s="154">
        <f>S260*H260</f>
        <v>1.4999999999999999E-2</v>
      </c>
      <c r="AR260" s="155" t="s">
        <v>231</v>
      </c>
      <c r="AT260" s="155" t="s">
        <v>150</v>
      </c>
      <c r="AU260" s="155" t="s">
        <v>87</v>
      </c>
      <c r="AY260" s="16" t="s">
        <v>148</v>
      </c>
      <c r="BE260" s="156">
        <f>IF(N260="základná",J260,0)</f>
        <v>0</v>
      </c>
      <c r="BF260" s="156">
        <f>IF(N260="znížená",J260,0)</f>
        <v>0</v>
      </c>
      <c r="BG260" s="156">
        <f>IF(N260="zákl. prenesená",J260,0)</f>
        <v>0</v>
      </c>
      <c r="BH260" s="156">
        <f>IF(N260="zníž. prenesená",J260,0)</f>
        <v>0</v>
      </c>
      <c r="BI260" s="156">
        <f>IF(N260="nulová",J260,0)</f>
        <v>0</v>
      </c>
      <c r="BJ260" s="16" t="s">
        <v>87</v>
      </c>
      <c r="BK260" s="156">
        <f>ROUND(I260*H260,2)</f>
        <v>0</v>
      </c>
      <c r="BL260" s="16" t="s">
        <v>231</v>
      </c>
      <c r="BM260" s="155" t="s">
        <v>403</v>
      </c>
    </row>
    <row r="261" spans="2:65" s="12" customFormat="1">
      <c r="B261" s="157"/>
      <c r="D261" s="158" t="s">
        <v>156</v>
      </c>
      <c r="E261" s="159" t="s">
        <v>1</v>
      </c>
      <c r="F261" s="160" t="s">
        <v>404</v>
      </c>
      <c r="H261" s="159" t="s">
        <v>1</v>
      </c>
      <c r="I261" s="161"/>
      <c r="L261" s="157"/>
      <c r="M261" s="162"/>
      <c r="T261" s="163"/>
      <c r="AT261" s="159" t="s">
        <v>156</v>
      </c>
      <c r="AU261" s="159" t="s">
        <v>87</v>
      </c>
      <c r="AV261" s="12" t="s">
        <v>81</v>
      </c>
      <c r="AW261" s="12" t="s">
        <v>30</v>
      </c>
      <c r="AX261" s="12" t="s">
        <v>74</v>
      </c>
      <c r="AY261" s="159" t="s">
        <v>148</v>
      </c>
    </row>
    <row r="262" spans="2:65" s="13" customFormat="1">
      <c r="B262" s="164"/>
      <c r="D262" s="158" t="s">
        <v>156</v>
      </c>
      <c r="E262" s="165" t="s">
        <v>1</v>
      </c>
      <c r="F262" s="166" t="s">
        <v>405</v>
      </c>
      <c r="H262" s="167">
        <v>15</v>
      </c>
      <c r="I262" s="168"/>
      <c r="L262" s="164"/>
      <c r="M262" s="169"/>
      <c r="T262" s="170"/>
      <c r="AT262" s="165" t="s">
        <v>156</v>
      </c>
      <c r="AU262" s="165" t="s">
        <v>87</v>
      </c>
      <c r="AV262" s="13" t="s">
        <v>87</v>
      </c>
      <c r="AW262" s="13" t="s">
        <v>30</v>
      </c>
      <c r="AX262" s="13" t="s">
        <v>74</v>
      </c>
      <c r="AY262" s="165" t="s">
        <v>148</v>
      </c>
    </row>
    <row r="263" spans="2:65" s="14" customFormat="1">
      <c r="B263" s="171"/>
      <c r="D263" s="158" t="s">
        <v>156</v>
      </c>
      <c r="E263" s="172" t="s">
        <v>1</v>
      </c>
      <c r="F263" s="173" t="s">
        <v>159</v>
      </c>
      <c r="H263" s="174">
        <v>15</v>
      </c>
      <c r="I263" s="175"/>
      <c r="L263" s="171"/>
      <c r="M263" s="176"/>
      <c r="T263" s="177"/>
      <c r="AT263" s="172" t="s">
        <v>156</v>
      </c>
      <c r="AU263" s="172" t="s">
        <v>87</v>
      </c>
      <c r="AV263" s="14" t="s">
        <v>154</v>
      </c>
      <c r="AW263" s="14" t="s">
        <v>30</v>
      </c>
      <c r="AX263" s="14" t="s">
        <v>81</v>
      </c>
      <c r="AY263" s="172" t="s">
        <v>148</v>
      </c>
    </row>
    <row r="264" spans="2:65" s="1" customFormat="1" ht="24.15" customHeight="1">
      <c r="B264" s="142"/>
      <c r="C264" s="143" t="s">
        <v>406</v>
      </c>
      <c r="D264" s="143" t="s">
        <v>150</v>
      </c>
      <c r="E264" s="144" t="s">
        <v>407</v>
      </c>
      <c r="F264" s="145" t="s">
        <v>408</v>
      </c>
      <c r="G264" s="146" t="s">
        <v>326</v>
      </c>
      <c r="H264" s="189"/>
      <c r="I264" s="148"/>
      <c r="J264" s="149">
        <f>ROUND(I264*H264,2)</f>
        <v>0</v>
      </c>
      <c r="K264" s="150"/>
      <c r="L264" s="31"/>
      <c r="M264" s="151" t="s">
        <v>1</v>
      </c>
      <c r="N264" s="152" t="s">
        <v>40</v>
      </c>
      <c r="P264" s="153">
        <f>O264*H264</f>
        <v>0</v>
      </c>
      <c r="Q264" s="153">
        <v>0</v>
      </c>
      <c r="R264" s="153">
        <f>Q264*H264</f>
        <v>0</v>
      </c>
      <c r="S264" s="153">
        <v>0</v>
      </c>
      <c r="T264" s="154">
        <f>S264*H264</f>
        <v>0</v>
      </c>
      <c r="AR264" s="155" t="s">
        <v>231</v>
      </c>
      <c r="AT264" s="155" t="s">
        <v>150</v>
      </c>
      <c r="AU264" s="155" t="s">
        <v>87</v>
      </c>
      <c r="AY264" s="16" t="s">
        <v>148</v>
      </c>
      <c r="BE264" s="156">
        <f>IF(N264="základná",J264,0)</f>
        <v>0</v>
      </c>
      <c r="BF264" s="156">
        <f>IF(N264="znížená",J264,0)</f>
        <v>0</v>
      </c>
      <c r="BG264" s="156">
        <f>IF(N264="zákl. prenesená",J264,0)</f>
        <v>0</v>
      </c>
      <c r="BH264" s="156">
        <f>IF(N264="zníž. prenesená",J264,0)</f>
        <v>0</v>
      </c>
      <c r="BI264" s="156">
        <f>IF(N264="nulová",J264,0)</f>
        <v>0</v>
      </c>
      <c r="BJ264" s="16" t="s">
        <v>87</v>
      </c>
      <c r="BK264" s="156">
        <f>ROUND(I264*H264,2)</f>
        <v>0</v>
      </c>
      <c r="BL264" s="16" t="s">
        <v>231</v>
      </c>
      <c r="BM264" s="155" t="s">
        <v>409</v>
      </c>
    </row>
    <row r="265" spans="2:65" s="11" customFormat="1" ht="22.65" customHeight="1">
      <c r="B265" s="130"/>
      <c r="D265" s="131" t="s">
        <v>73</v>
      </c>
      <c r="E265" s="140" t="s">
        <v>410</v>
      </c>
      <c r="F265" s="140" t="s">
        <v>411</v>
      </c>
      <c r="I265" s="133"/>
      <c r="J265" s="141">
        <f>BK265</f>
        <v>0</v>
      </c>
      <c r="L265" s="130"/>
      <c r="M265" s="135"/>
      <c r="P265" s="136">
        <f>SUM(P266:P268)</f>
        <v>0</v>
      </c>
      <c r="R265" s="136">
        <f>SUM(R266:R268)</f>
        <v>5.5353099999999995E-2</v>
      </c>
      <c r="T265" s="137">
        <f>SUM(T266:T268)</f>
        <v>0</v>
      </c>
      <c r="AR265" s="131" t="s">
        <v>87</v>
      </c>
      <c r="AT265" s="138" t="s">
        <v>73</v>
      </c>
      <c r="AU265" s="138" t="s">
        <v>81</v>
      </c>
      <c r="AY265" s="131" t="s">
        <v>148</v>
      </c>
      <c r="BK265" s="139">
        <f>SUM(BK266:BK268)</f>
        <v>0</v>
      </c>
    </row>
    <row r="266" spans="2:65" s="1" customFormat="1" ht="33" customHeight="1">
      <c r="B266" s="142"/>
      <c r="C266" s="143" t="s">
        <v>412</v>
      </c>
      <c r="D266" s="143" t="s">
        <v>150</v>
      </c>
      <c r="E266" s="144" t="s">
        <v>413</v>
      </c>
      <c r="F266" s="145" t="s">
        <v>414</v>
      </c>
      <c r="G266" s="146" t="s">
        <v>174</v>
      </c>
      <c r="H266" s="147">
        <v>2.2999999999999998</v>
      </c>
      <c r="I266" s="148"/>
      <c r="J266" s="149">
        <f>ROUND(I266*H266,2)</f>
        <v>0</v>
      </c>
      <c r="K266" s="150"/>
      <c r="L266" s="31"/>
      <c r="M266" s="151" t="s">
        <v>1</v>
      </c>
      <c r="N266" s="152" t="s">
        <v>40</v>
      </c>
      <c r="P266" s="153">
        <f>O266*H266</f>
        <v>0</v>
      </c>
      <c r="Q266" s="153">
        <v>3.1970000000000002E-3</v>
      </c>
      <c r="R266" s="153">
        <f>Q266*H266</f>
        <v>7.3530999999999996E-3</v>
      </c>
      <c r="S266" s="153">
        <v>0</v>
      </c>
      <c r="T266" s="154">
        <f>S266*H266</f>
        <v>0</v>
      </c>
      <c r="AR266" s="155" t="s">
        <v>231</v>
      </c>
      <c r="AT266" s="155" t="s">
        <v>150</v>
      </c>
      <c r="AU266" s="155" t="s">
        <v>87</v>
      </c>
      <c r="AY266" s="16" t="s">
        <v>148</v>
      </c>
      <c r="BE266" s="156">
        <f>IF(N266="základná",J266,0)</f>
        <v>0</v>
      </c>
      <c r="BF266" s="156">
        <f>IF(N266="znížená",J266,0)</f>
        <v>0</v>
      </c>
      <c r="BG266" s="156">
        <f>IF(N266="zákl. prenesená",J266,0)</f>
        <v>0</v>
      </c>
      <c r="BH266" s="156">
        <f>IF(N266="zníž. prenesená",J266,0)</f>
        <v>0</v>
      </c>
      <c r="BI266" s="156">
        <f>IF(N266="nulová",J266,0)</f>
        <v>0</v>
      </c>
      <c r="BJ266" s="16" t="s">
        <v>87</v>
      </c>
      <c r="BK266" s="156">
        <f>ROUND(I266*H266,2)</f>
        <v>0</v>
      </c>
      <c r="BL266" s="16" t="s">
        <v>231</v>
      </c>
      <c r="BM266" s="155" t="s">
        <v>415</v>
      </c>
    </row>
    <row r="267" spans="2:65" s="1" customFormat="1" ht="24.15" customHeight="1">
      <c r="B267" s="142"/>
      <c r="C267" s="178" t="s">
        <v>416</v>
      </c>
      <c r="D267" s="178" t="s">
        <v>178</v>
      </c>
      <c r="E267" s="179" t="s">
        <v>417</v>
      </c>
      <c r="F267" s="180" t="s">
        <v>418</v>
      </c>
      <c r="G267" s="181" t="s">
        <v>174</v>
      </c>
      <c r="H267" s="182">
        <v>2.5</v>
      </c>
      <c r="I267" s="183"/>
      <c r="J267" s="184">
        <f>ROUND(I267*H267,2)</f>
        <v>0</v>
      </c>
      <c r="K267" s="185"/>
      <c r="L267" s="186"/>
      <c r="M267" s="187" t="s">
        <v>1</v>
      </c>
      <c r="N267" s="188" t="s">
        <v>40</v>
      </c>
      <c r="P267" s="153">
        <f>O267*H267</f>
        <v>0</v>
      </c>
      <c r="Q267" s="153">
        <v>1.9199999999999998E-2</v>
      </c>
      <c r="R267" s="153">
        <f>Q267*H267</f>
        <v>4.7999999999999994E-2</v>
      </c>
      <c r="S267" s="153">
        <v>0</v>
      </c>
      <c r="T267" s="154">
        <f>S267*H267</f>
        <v>0</v>
      </c>
      <c r="AR267" s="155" t="s">
        <v>309</v>
      </c>
      <c r="AT267" s="155" t="s">
        <v>178</v>
      </c>
      <c r="AU267" s="155" t="s">
        <v>87</v>
      </c>
      <c r="AY267" s="16" t="s">
        <v>148</v>
      </c>
      <c r="BE267" s="156">
        <f>IF(N267="základná",J267,0)</f>
        <v>0</v>
      </c>
      <c r="BF267" s="156">
        <f>IF(N267="znížená",J267,0)</f>
        <v>0</v>
      </c>
      <c r="BG267" s="156">
        <f>IF(N267="zákl. prenesená",J267,0)</f>
        <v>0</v>
      </c>
      <c r="BH267" s="156">
        <f>IF(N267="zníž. prenesená",J267,0)</f>
        <v>0</v>
      </c>
      <c r="BI267" s="156">
        <f>IF(N267="nulová",J267,0)</f>
        <v>0</v>
      </c>
      <c r="BJ267" s="16" t="s">
        <v>87</v>
      </c>
      <c r="BK267" s="156">
        <f>ROUND(I267*H267,2)</f>
        <v>0</v>
      </c>
      <c r="BL267" s="16" t="s">
        <v>231</v>
      </c>
      <c r="BM267" s="155" t="s">
        <v>419</v>
      </c>
    </row>
    <row r="268" spans="2:65" s="1" customFormat="1" ht="24.15" customHeight="1">
      <c r="B268" s="142"/>
      <c r="C268" s="143" t="s">
        <v>420</v>
      </c>
      <c r="D268" s="143" t="s">
        <v>150</v>
      </c>
      <c r="E268" s="144" t="s">
        <v>421</v>
      </c>
      <c r="F268" s="145" t="s">
        <v>422</v>
      </c>
      <c r="G268" s="146" t="s">
        <v>326</v>
      </c>
      <c r="H268" s="189"/>
      <c r="I268" s="148"/>
      <c r="J268" s="149">
        <f>ROUND(I268*H268,2)</f>
        <v>0</v>
      </c>
      <c r="K268" s="150"/>
      <c r="L268" s="31"/>
      <c r="M268" s="151" t="s">
        <v>1</v>
      </c>
      <c r="N268" s="152" t="s">
        <v>40</v>
      </c>
      <c r="P268" s="153">
        <f>O268*H268</f>
        <v>0</v>
      </c>
      <c r="Q268" s="153">
        <v>0</v>
      </c>
      <c r="R268" s="153">
        <f>Q268*H268</f>
        <v>0</v>
      </c>
      <c r="S268" s="153">
        <v>0</v>
      </c>
      <c r="T268" s="154">
        <f>S268*H268</f>
        <v>0</v>
      </c>
      <c r="AR268" s="155" t="s">
        <v>231</v>
      </c>
      <c r="AT268" s="155" t="s">
        <v>150</v>
      </c>
      <c r="AU268" s="155" t="s">
        <v>87</v>
      </c>
      <c r="AY268" s="16" t="s">
        <v>148</v>
      </c>
      <c r="BE268" s="156">
        <f>IF(N268="základná",J268,0)</f>
        <v>0</v>
      </c>
      <c r="BF268" s="156">
        <f>IF(N268="znížená",J268,0)</f>
        <v>0</v>
      </c>
      <c r="BG268" s="156">
        <f>IF(N268="zákl. prenesená",J268,0)</f>
        <v>0</v>
      </c>
      <c r="BH268" s="156">
        <f>IF(N268="zníž. prenesená",J268,0)</f>
        <v>0</v>
      </c>
      <c r="BI268" s="156">
        <f>IF(N268="nulová",J268,0)</f>
        <v>0</v>
      </c>
      <c r="BJ268" s="16" t="s">
        <v>87</v>
      </c>
      <c r="BK268" s="156">
        <f>ROUND(I268*H268,2)</f>
        <v>0</v>
      </c>
      <c r="BL268" s="16" t="s">
        <v>231</v>
      </c>
      <c r="BM268" s="155" t="s">
        <v>423</v>
      </c>
    </row>
    <row r="269" spans="2:65" s="11" customFormat="1" ht="22.65" customHeight="1">
      <c r="B269" s="130"/>
      <c r="D269" s="131" t="s">
        <v>73</v>
      </c>
      <c r="E269" s="140" t="s">
        <v>424</v>
      </c>
      <c r="F269" s="140" t="s">
        <v>425</v>
      </c>
      <c r="I269" s="133"/>
      <c r="J269" s="141">
        <f>BK269</f>
        <v>0</v>
      </c>
      <c r="L269" s="130"/>
      <c r="M269" s="135"/>
      <c r="P269" s="136">
        <f>SUM(P270:P289)</f>
        <v>0</v>
      </c>
      <c r="R269" s="136">
        <f>SUM(R270:R289)</f>
        <v>9.5173370000000007E-2</v>
      </c>
      <c r="T269" s="137">
        <f>SUM(T270:T289)</f>
        <v>3.5383999999999999E-2</v>
      </c>
      <c r="AR269" s="131" t="s">
        <v>87</v>
      </c>
      <c r="AT269" s="138" t="s">
        <v>73</v>
      </c>
      <c r="AU269" s="138" t="s">
        <v>81</v>
      </c>
      <c r="AY269" s="131" t="s">
        <v>148</v>
      </c>
      <c r="BK269" s="139">
        <f>SUM(BK270:BK289)</f>
        <v>0</v>
      </c>
    </row>
    <row r="270" spans="2:65" s="1" customFormat="1" ht="16.5" customHeight="1">
      <c r="B270" s="142"/>
      <c r="C270" s="143" t="s">
        <v>426</v>
      </c>
      <c r="D270" s="143" t="s">
        <v>150</v>
      </c>
      <c r="E270" s="144" t="s">
        <v>427</v>
      </c>
      <c r="F270" s="145" t="s">
        <v>428</v>
      </c>
      <c r="G270" s="146" t="s">
        <v>196</v>
      </c>
      <c r="H270" s="147">
        <v>16.82</v>
      </c>
      <c r="I270" s="148"/>
      <c r="J270" s="149">
        <f>ROUND(I270*H270,2)</f>
        <v>0</v>
      </c>
      <c r="K270" s="150"/>
      <c r="L270" s="31"/>
      <c r="M270" s="151" t="s">
        <v>1</v>
      </c>
      <c r="N270" s="152" t="s">
        <v>40</v>
      </c>
      <c r="P270" s="153">
        <f>O270*H270</f>
        <v>0</v>
      </c>
      <c r="Q270" s="153">
        <v>0</v>
      </c>
      <c r="R270" s="153">
        <f>Q270*H270</f>
        <v>0</v>
      </c>
      <c r="S270" s="153">
        <v>1E-3</v>
      </c>
      <c r="T270" s="154">
        <f>S270*H270</f>
        <v>1.6820000000000002E-2</v>
      </c>
      <c r="AR270" s="155" t="s">
        <v>231</v>
      </c>
      <c r="AT270" s="155" t="s">
        <v>150</v>
      </c>
      <c r="AU270" s="155" t="s">
        <v>87</v>
      </c>
      <c r="AY270" s="16" t="s">
        <v>148</v>
      </c>
      <c r="BE270" s="156">
        <f>IF(N270="základná",J270,0)</f>
        <v>0</v>
      </c>
      <c r="BF270" s="156">
        <f>IF(N270="znížená",J270,0)</f>
        <v>0</v>
      </c>
      <c r="BG270" s="156">
        <f>IF(N270="zákl. prenesená",J270,0)</f>
        <v>0</v>
      </c>
      <c r="BH270" s="156">
        <f>IF(N270="zníž. prenesená",J270,0)</f>
        <v>0</v>
      </c>
      <c r="BI270" s="156">
        <f>IF(N270="nulová",J270,0)</f>
        <v>0</v>
      </c>
      <c r="BJ270" s="16" t="s">
        <v>87</v>
      </c>
      <c r="BK270" s="156">
        <f>ROUND(I270*H270,2)</f>
        <v>0</v>
      </c>
      <c r="BL270" s="16" t="s">
        <v>231</v>
      </c>
      <c r="BM270" s="155" t="s">
        <v>429</v>
      </c>
    </row>
    <row r="271" spans="2:65" s="1" customFormat="1" ht="16.5" customHeight="1">
      <c r="B271" s="142"/>
      <c r="C271" s="143" t="s">
        <v>430</v>
      </c>
      <c r="D271" s="143" t="s">
        <v>150</v>
      </c>
      <c r="E271" s="144" t="s">
        <v>431</v>
      </c>
      <c r="F271" s="145" t="s">
        <v>432</v>
      </c>
      <c r="G271" s="146" t="s">
        <v>196</v>
      </c>
      <c r="H271" s="147">
        <v>16.82</v>
      </c>
      <c r="I271" s="148"/>
      <c r="J271" s="149">
        <f>ROUND(I271*H271,2)</f>
        <v>0</v>
      </c>
      <c r="K271" s="150"/>
      <c r="L271" s="31"/>
      <c r="M271" s="151" t="s">
        <v>1</v>
      </c>
      <c r="N271" s="152" t="s">
        <v>40</v>
      </c>
      <c r="P271" s="153">
        <f>O271*H271</f>
        <v>0</v>
      </c>
      <c r="Q271" s="153">
        <v>4.0000000000000003E-5</v>
      </c>
      <c r="R271" s="153">
        <f>Q271*H271</f>
        <v>6.7280000000000009E-4</v>
      </c>
      <c r="S271" s="153">
        <v>0</v>
      </c>
      <c r="T271" s="154">
        <f>S271*H271</f>
        <v>0</v>
      </c>
      <c r="AR271" s="155" t="s">
        <v>231</v>
      </c>
      <c r="AT271" s="155" t="s">
        <v>150</v>
      </c>
      <c r="AU271" s="155" t="s">
        <v>87</v>
      </c>
      <c r="AY271" s="16" t="s">
        <v>148</v>
      </c>
      <c r="BE271" s="156">
        <f>IF(N271="základná",J271,0)</f>
        <v>0</v>
      </c>
      <c r="BF271" s="156">
        <f>IF(N271="znížená",J271,0)</f>
        <v>0</v>
      </c>
      <c r="BG271" s="156">
        <f>IF(N271="zákl. prenesená",J271,0)</f>
        <v>0</v>
      </c>
      <c r="BH271" s="156">
        <f>IF(N271="zníž. prenesená",J271,0)</f>
        <v>0</v>
      </c>
      <c r="BI271" s="156">
        <f>IF(N271="nulová",J271,0)</f>
        <v>0</v>
      </c>
      <c r="BJ271" s="16" t="s">
        <v>87</v>
      </c>
      <c r="BK271" s="156">
        <f>ROUND(I271*H271,2)</f>
        <v>0</v>
      </c>
      <c r="BL271" s="16" t="s">
        <v>231</v>
      </c>
      <c r="BM271" s="155" t="s">
        <v>433</v>
      </c>
    </row>
    <row r="272" spans="2:65" s="13" customFormat="1">
      <c r="B272" s="164"/>
      <c r="D272" s="158" t="s">
        <v>156</v>
      </c>
      <c r="E272" s="165" t="s">
        <v>1</v>
      </c>
      <c r="F272" s="166" t="s">
        <v>434</v>
      </c>
      <c r="H272" s="167">
        <v>10.92</v>
      </c>
      <c r="I272" s="168"/>
      <c r="L272" s="164"/>
      <c r="M272" s="169"/>
      <c r="T272" s="170"/>
      <c r="AT272" s="165" t="s">
        <v>156</v>
      </c>
      <c r="AU272" s="165" t="s">
        <v>87</v>
      </c>
      <c r="AV272" s="13" t="s">
        <v>87</v>
      </c>
      <c r="AW272" s="13" t="s">
        <v>30</v>
      </c>
      <c r="AX272" s="13" t="s">
        <v>74</v>
      </c>
      <c r="AY272" s="165" t="s">
        <v>148</v>
      </c>
    </row>
    <row r="273" spans="2:65" s="13" customFormat="1">
      <c r="B273" s="164"/>
      <c r="D273" s="158" t="s">
        <v>156</v>
      </c>
      <c r="E273" s="165" t="s">
        <v>1</v>
      </c>
      <c r="F273" s="166" t="s">
        <v>435</v>
      </c>
      <c r="H273" s="167">
        <v>6.8</v>
      </c>
      <c r="I273" s="168"/>
      <c r="L273" s="164"/>
      <c r="M273" s="169"/>
      <c r="T273" s="170"/>
      <c r="AT273" s="165" t="s">
        <v>156</v>
      </c>
      <c r="AU273" s="165" t="s">
        <v>87</v>
      </c>
      <c r="AV273" s="13" t="s">
        <v>87</v>
      </c>
      <c r="AW273" s="13" t="s">
        <v>30</v>
      </c>
      <c r="AX273" s="13" t="s">
        <v>74</v>
      </c>
      <c r="AY273" s="165" t="s">
        <v>148</v>
      </c>
    </row>
    <row r="274" spans="2:65" s="12" customFormat="1">
      <c r="B274" s="157"/>
      <c r="D274" s="158" t="s">
        <v>156</v>
      </c>
      <c r="E274" s="159" t="s">
        <v>1</v>
      </c>
      <c r="F274" s="160" t="s">
        <v>436</v>
      </c>
      <c r="H274" s="159" t="s">
        <v>1</v>
      </c>
      <c r="I274" s="161"/>
      <c r="L274" s="157"/>
      <c r="M274" s="162"/>
      <c r="T274" s="163"/>
      <c r="AT274" s="159" t="s">
        <v>156</v>
      </c>
      <c r="AU274" s="159" t="s">
        <v>87</v>
      </c>
      <c r="AV274" s="12" t="s">
        <v>81</v>
      </c>
      <c r="AW274" s="12" t="s">
        <v>30</v>
      </c>
      <c r="AX274" s="12" t="s">
        <v>74</v>
      </c>
      <c r="AY274" s="159" t="s">
        <v>148</v>
      </c>
    </row>
    <row r="275" spans="2:65" s="13" customFormat="1">
      <c r="B275" s="164"/>
      <c r="D275" s="158" t="s">
        <v>156</v>
      </c>
      <c r="E275" s="165" t="s">
        <v>1</v>
      </c>
      <c r="F275" s="166" t="s">
        <v>437</v>
      </c>
      <c r="H275" s="167">
        <v>-0.9</v>
      </c>
      <c r="I275" s="168"/>
      <c r="L275" s="164"/>
      <c r="M275" s="169"/>
      <c r="T275" s="170"/>
      <c r="AT275" s="165" t="s">
        <v>156</v>
      </c>
      <c r="AU275" s="165" t="s">
        <v>87</v>
      </c>
      <c r="AV275" s="13" t="s">
        <v>87</v>
      </c>
      <c r="AW275" s="13" t="s">
        <v>30</v>
      </c>
      <c r="AX275" s="13" t="s">
        <v>74</v>
      </c>
      <c r="AY275" s="165" t="s">
        <v>148</v>
      </c>
    </row>
    <row r="276" spans="2:65" s="14" customFormat="1">
      <c r="B276" s="171"/>
      <c r="D276" s="158" t="s">
        <v>156</v>
      </c>
      <c r="E276" s="172" t="s">
        <v>1</v>
      </c>
      <c r="F276" s="173" t="s">
        <v>159</v>
      </c>
      <c r="H276" s="174">
        <v>16.82</v>
      </c>
      <c r="I276" s="175"/>
      <c r="L276" s="171"/>
      <c r="M276" s="176"/>
      <c r="T276" s="177"/>
      <c r="AT276" s="172" t="s">
        <v>156</v>
      </c>
      <c r="AU276" s="172" t="s">
        <v>87</v>
      </c>
      <c r="AV276" s="14" t="s">
        <v>154</v>
      </c>
      <c r="AW276" s="14" t="s">
        <v>30</v>
      </c>
      <c r="AX276" s="14" t="s">
        <v>81</v>
      </c>
      <c r="AY276" s="172" t="s">
        <v>148</v>
      </c>
    </row>
    <row r="277" spans="2:65" s="1" customFormat="1" ht="16.5" customHeight="1">
      <c r="B277" s="142"/>
      <c r="C277" s="178" t="s">
        <v>438</v>
      </c>
      <c r="D277" s="178" t="s">
        <v>178</v>
      </c>
      <c r="E277" s="179" t="s">
        <v>439</v>
      </c>
      <c r="F277" s="180" t="s">
        <v>440</v>
      </c>
      <c r="G277" s="181" t="s">
        <v>196</v>
      </c>
      <c r="H277" s="182">
        <v>17.661000000000001</v>
      </c>
      <c r="I277" s="183"/>
      <c r="J277" s="184">
        <f>ROUND(I277*H277,2)</f>
        <v>0</v>
      </c>
      <c r="K277" s="185"/>
      <c r="L277" s="186"/>
      <c r="M277" s="187" t="s">
        <v>1</v>
      </c>
      <c r="N277" s="188" t="s">
        <v>40</v>
      </c>
      <c r="P277" s="153">
        <f>O277*H277</f>
        <v>0</v>
      </c>
      <c r="Q277" s="153">
        <v>1.6299999999999999E-3</v>
      </c>
      <c r="R277" s="153">
        <f>Q277*H277</f>
        <v>2.8787430000000003E-2</v>
      </c>
      <c r="S277" s="153">
        <v>0</v>
      </c>
      <c r="T277" s="154">
        <f>S277*H277</f>
        <v>0</v>
      </c>
      <c r="AR277" s="155" t="s">
        <v>309</v>
      </c>
      <c r="AT277" s="155" t="s">
        <v>178</v>
      </c>
      <c r="AU277" s="155" t="s">
        <v>87</v>
      </c>
      <c r="AY277" s="16" t="s">
        <v>148</v>
      </c>
      <c r="BE277" s="156">
        <f>IF(N277="základná",J277,0)</f>
        <v>0</v>
      </c>
      <c r="BF277" s="156">
        <f>IF(N277="znížená",J277,0)</f>
        <v>0</v>
      </c>
      <c r="BG277" s="156">
        <f>IF(N277="zákl. prenesená",J277,0)</f>
        <v>0</v>
      </c>
      <c r="BH277" s="156">
        <f>IF(N277="zníž. prenesená",J277,0)</f>
        <v>0</v>
      </c>
      <c r="BI277" s="156">
        <f>IF(N277="nulová",J277,0)</f>
        <v>0</v>
      </c>
      <c r="BJ277" s="16" t="s">
        <v>87</v>
      </c>
      <c r="BK277" s="156">
        <f>ROUND(I277*H277,2)</f>
        <v>0</v>
      </c>
      <c r="BL277" s="16" t="s">
        <v>231</v>
      </c>
      <c r="BM277" s="155" t="s">
        <v>441</v>
      </c>
    </row>
    <row r="278" spans="2:65" s="13" customFormat="1">
      <c r="B278" s="164"/>
      <c r="D278" s="158" t="s">
        <v>156</v>
      </c>
      <c r="E278" s="165" t="s">
        <v>1</v>
      </c>
      <c r="F278" s="166" t="s">
        <v>442</v>
      </c>
      <c r="H278" s="167">
        <v>17.661000000000001</v>
      </c>
      <c r="I278" s="168"/>
      <c r="L278" s="164"/>
      <c r="M278" s="169"/>
      <c r="T278" s="170"/>
      <c r="AT278" s="165" t="s">
        <v>156</v>
      </c>
      <c r="AU278" s="165" t="s">
        <v>87</v>
      </c>
      <c r="AV278" s="13" t="s">
        <v>87</v>
      </c>
      <c r="AW278" s="13" t="s">
        <v>30</v>
      </c>
      <c r="AX278" s="13" t="s">
        <v>74</v>
      </c>
      <c r="AY278" s="165" t="s">
        <v>148</v>
      </c>
    </row>
    <row r="279" spans="2:65" s="14" customFormat="1">
      <c r="B279" s="171"/>
      <c r="D279" s="158" t="s">
        <v>156</v>
      </c>
      <c r="E279" s="172" t="s">
        <v>1</v>
      </c>
      <c r="F279" s="173" t="s">
        <v>159</v>
      </c>
      <c r="H279" s="174">
        <v>17.661000000000001</v>
      </c>
      <c r="I279" s="175"/>
      <c r="L279" s="171"/>
      <c r="M279" s="176"/>
      <c r="T279" s="177"/>
      <c r="AT279" s="172" t="s">
        <v>156</v>
      </c>
      <c r="AU279" s="172" t="s">
        <v>87</v>
      </c>
      <c r="AV279" s="14" t="s">
        <v>154</v>
      </c>
      <c r="AW279" s="14" t="s">
        <v>30</v>
      </c>
      <c r="AX279" s="14" t="s">
        <v>81</v>
      </c>
      <c r="AY279" s="172" t="s">
        <v>148</v>
      </c>
    </row>
    <row r="280" spans="2:65" s="1" customFormat="1" ht="24.15" customHeight="1">
      <c r="B280" s="142"/>
      <c r="C280" s="143" t="s">
        <v>443</v>
      </c>
      <c r="D280" s="143" t="s">
        <v>150</v>
      </c>
      <c r="E280" s="144" t="s">
        <v>444</v>
      </c>
      <c r="F280" s="145" t="s">
        <v>445</v>
      </c>
      <c r="G280" s="146" t="s">
        <v>174</v>
      </c>
      <c r="H280" s="147">
        <v>18.564</v>
      </c>
      <c r="I280" s="148"/>
      <c r="J280" s="149">
        <f>ROUND(I280*H280,2)</f>
        <v>0</v>
      </c>
      <c r="K280" s="150"/>
      <c r="L280" s="31"/>
      <c r="M280" s="151" t="s">
        <v>1</v>
      </c>
      <c r="N280" s="152" t="s">
        <v>40</v>
      </c>
      <c r="P280" s="153">
        <f>O280*H280</f>
        <v>0</v>
      </c>
      <c r="Q280" s="153">
        <v>0</v>
      </c>
      <c r="R280" s="153">
        <f>Q280*H280</f>
        <v>0</v>
      </c>
      <c r="S280" s="153">
        <v>1E-3</v>
      </c>
      <c r="T280" s="154">
        <f>S280*H280</f>
        <v>1.8564000000000001E-2</v>
      </c>
      <c r="AR280" s="155" t="s">
        <v>231</v>
      </c>
      <c r="AT280" s="155" t="s">
        <v>150</v>
      </c>
      <c r="AU280" s="155" t="s">
        <v>87</v>
      </c>
      <c r="AY280" s="16" t="s">
        <v>148</v>
      </c>
      <c r="BE280" s="156">
        <f>IF(N280="základná",J280,0)</f>
        <v>0</v>
      </c>
      <c r="BF280" s="156">
        <f>IF(N280="znížená",J280,0)</f>
        <v>0</v>
      </c>
      <c r="BG280" s="156">
        <f>IF(N280="zákl. prenesená",J280,0)</f>
        <v>0</v>
      </c>
      <c r="BH280" s="156">
        <f>IF(N280="zníž. prenesená",J280,0)</f>
        <v>0</v>
      </c>
      <c r="BI280" s="156">
        <f>IF(N280="nulová",J280,0)</f>
        <v>0</v>
      </c>
      <c r="BJ280" s="16" t="s">
        <v>87</v>
      </c>
      <c r="BK280" s="156">
        <f>ROUND(I280*H280,2)</f>
        <v>0</v>
      </c>
      <c r="BL280" s="16" t="s">
        <v>231</v>
      </c>
      <c r="BM280" s="155" t="s">
        <v>446</v>
      </c>
    </row>
    <row r="281" spans="2:65" s="13" customFormat="1">
      <c r="B281" s="164"/>
      <c r="D281" s="158" t="s">
        <v>156</v>
      </c>
      <c r="E281" s="165" t="s">
        <v>1</v>
      </c>
      <c r="F281" s="166" t="s">
        <v>447</v>
      </c>
      <c r="H281" s="167">
        <v>18.564</v>
      </c>
      <c r="I281" s="168"/>
      <c r="L281" s="164"/>
      <c r="M281" s="169"/>
      <c r="T281" s="170"/>
      <c r="AT281" s="165" t="s">
        <v>156</v>
      </c>
      <c r="AU281" s="165" t="s">
        <v>87</v>
      </c>
      <c r="AV281" s="13" t="s">
        <v>87</v>
      </c>
      <c r="AW281" s="13" t="s">
        <v>30</v>
      </c>
      <c r="AX281" s="13" t="s">
        <v>74</v>
      </c>
      <c r="AY281" s="165" t="s">
        <v>148</v>
      </c>
    </row>
    <row r="282" spans="2:65" s="14" customFormat="1">
      <c r="B282" s="171"/>
      <c r="D282" s="158" t="s">
        <v>156</v>
      </c>
      <c r="E282" s="172" t="s">
        <v>1</v>
      </c>
      <c r="F282" s="173" t="s">
        <v>159</v>
      </c>
      <c r="H282" s="174">
        <v>18.564</v>
      </c>
      <c r="I282" s="175"/>
      <c r="L282" s="171"/>
      <c r="M282" s="176"/>
      <c r="T282" s="177"/>
      <c r="AT282" s="172" t="s">
        <v>156</v>
      </c>
      <c r="AU282" s="172" t="s">
        <v>87</v>
      </c>
      <c r="AV282" s="14" t="s">
        <v>154</v>
      </c>
      <c r="AW282" s="14" t="s">
        <v>30</v>
      </c>
      <c r="AX282" s="14" t="s">
        <v>81</v>
      </c>
      <c r="AY282" s="172" t="s">
        <v>148</v>
      </c>
    </row>
    <row r="283" spans="2:65" s="1" customFormat="1" ht="24.15" customHeight="1">
      <c r="B283" s="142"/>
      <c r="C283" s="143" t="s">
        <v>448</v>
      </c>
      <c r="D283" s="143" t="s">
        <v>150</v>
      </c>
      <c r="E283" s="144" t="s">
        <v>449</v>
      </c>
      <c r="F283" s="145" t="s">
        <v>450</v>
      </c>
      <c r="G283" s="146" t="s">
        <v>174</v>
      </c>
      <c r="H283" s="147">
        <v>18.564</v>
      </c>
      <c r="I283" s="148"/>
      <c r="J283" s="149">
        <f>ROUND(I283*H283,2)</f>
        <v>0</v>
      </c>
      <c r="K283" s="150"/>
      <c r="L283" s="31"/>
      <c r="M283" s="151" t="s">
        <v>1</v>
      </c>
      <c r="N283" s="152" t="s">
        <v>40</v>
      </c>
      <c r="P283" s="153">
        <f>O283*H283</f>
        <v>0</v>
      </c>
      <c r="Q283" s="153">
        <v>2.9999999999999997E-4</v>
      </c>
      <c r="R283" s="153">
        <f>Q283*H283</f>
        <v>5.5691999999999998E-3</v>
      </c>
      <c r="S283" s="153">
        <v>0</v>
      </c>
      <c r="T283" s="154">
        <f>S283*H283</f>
        <v>0</v>
      </c>
      <c r="AR283" s="155" t="s">
        <v>231</v>
      </c>
      <c r="AT283" s="155" t="s">
        <v>150</v>
      </c>
      <c r="AU283" s="155" t="s">
        <v>87</v>
      </c>
      <c r="AY283" s="16" t="s">
        <v>148</v>
      </c>
      <c r="BE283" s="156">
        <f>IF(N283="základná",J283,0)</f>
        <v>0</v>
      </c>
      <c r="BF283" s="156">
        <f>IF(N283="znížená",J283,0)</f>
        <v>0</v>
      </c>
      <c r="BG283" s="156">
        <f>IF(N283="zákl. prenesená",J283,0)</f>
        <v>0</v>
      </c>
      <c r="BH283" s="156">
        <f>IF(N283="zníž. prenesená",J283,0)</f>
        <v>0</v>
      </c>
      <c r="BI283" s="156">
        <f>IF(N283="nulová",J283,0)</f>
        <v>0</v>
      </c>
      <c r="BJ283" s="16" t="s">
        <v>87</v>
      </c>
      <c r="BK283" s="156">
        <f>ROUND(I283*H283,2)</f>
        <v>0</v>
      </c>
      <c r="BL283" s="16" t="s">
        <v>231</v>
      </c>
      <c r="BM283" s="155" t="s">
        <v>451</v>
      </c>
    </row>
    <row r="284" spans="2:65" s="1" customFormat="1" ht="16.5" customHeight="1">
      <c r="B284" s="142"/>
      <c r="C284" s="178" t="s">
        <v>452</v>
      </c>
      <c r="D284" s="178" t="s">
        <v>178</v>
      </c>
      <c r="E284" s="179" t="s">
        <v>453</v>
      </c>
      <c r="F284" s="180" t="s">
        <v>454</v>
      </c>
      <c r="G284" s="181" t="s">
        <v>174</v>
      </c>
      <c r="H284" s="182">
        <v>19.492000000000001</v>
      </c>
      <c r="I284" s="183"/>
      <c r="J284" s="184">
        <f>ROUND(I284*H284,2)</f>
        <v>0</v>
      </c>
      <c r="K284" s="185"/>
      <c r="L284" s="186"/>
      <c r="M284" s="187" t="s">
        <v>1</v>
      </c>
      <c r="N284" s="188" t="s">
        <v>40</v>
      </c>
      <c r="P284" s="153">
        <f>O284*H284</f>
        <v>0</v>
      </c>
      <c r="Q284" s="153">
        <v>3.0000000000000001E-3</v>
      </c>
      <c r="R284" s="153">
        <f>Q284*H284</f>
        <v>5.8476000000000007E-2</v>
      </c>
      <c r="S284" s="153">
        <v>0</v>
      </c>
      <c r="T284" s="154">
        <f>S284*H284</f>
        <v>0</v>
      </c>
      <c r="AR284" s="155" t="s">
        <v>309</v>
      </c>
      <c r="AT284" s="155" t="s">
        <v>178</v>
      </c>
      <c r="AU284" s="155" t="s">
        <v>87</v>
      </c>
      <c r="AY284" s="16" t="s">
        <v>148</v>
      </c>
      <c r="BE284" s="156">
        <f>IF(N284="základná",J284,0)</f>
        <v>0</v>
      </c>
      <c r="BF284" s="156">
        <f>IF(N284="znížená",J284,0)</f>
        <v>0</v>
      </c>
      <c r="BG284" s="156">
        <f>IF(N284="zákl. prenesená",J284,0)</f>
        <v>0</v>
      </c>
      <c r="BH284" s="156">
        <f>IF(N284="zníž. prenesená",J284,0)</f>
        <v>0</v>
      </c>
      <c r="BI284" s="156">
        <f>IF(N284="nulová",J284,0)</f>
        <v>0</v>
      </c>
      <c r="BJ284" s="16" t="s">
        <v>87</v>
      </c>
      <c r="BK284" s="156">
        <f>ROUND(I284*H284,2)</f>
        <v>0</v>
      </c>
      <c r="BL284" s="16" t="s">
        <v>231</v>
      </c>
      <c r="BM284" s="155" t="s">
        <v>455</v>
      </c>
    </row>
    <row r="285" spans="2:65" s="13" customFormat="1">
      <c r="B285" s="164"/>
      <c r="D285" s="158" t="s">
        <v>156</v>
      </c>
      <c r="E285" s="165" t="s">
        <v>1</v>
      </c>
      <c r="F285" s="166" t="s">
        <v>456</v>
      </c>
      <c r="H285" s="167">
        <v>19.492000000000001</v>
      </c>
      <c r="I285" s="168"/>
      <c r="L285" s="164"/>
      <c r="M285" s="169"/>
      <c r="T285" s="170"/>
      <c r="AT285" s="165" t="s">
        <v>156</v>
      </c>
      <c r="AU285" s="165" t="s">
        <v>87</v>
      </c>
      <c r="AV285" s="13" t="s">
        <v>87</v>
      </c>
      <c r="AW285" s="13" t="s">
        <v>30</v>
      </c>
      <c r="AX285" s="13" t="s">
        <v>74</v>
      </c>
      <c r="AY285" s="165" t="s">
        <v>148</v>
      </c>
    </row>
    <row r="286" spans="2:65" s="14" customFormat="1">
      <c r="B286" s="171"/>
      <c r="D286" s="158" t="s">
        <v>156</v>
      </c>
      <c r="E286" s="172" t="s">
        <v>1</v>
      </c>
      <c r="F286" s="173" t="s">
        <v>159</v>
      </c>
      <c r="H286" s="174">
        <v>19.492000000000001</v>
      </c>
      <c r="I286" s="175"/>
      <c r="L286" s="171"/>
      <c r="M286" s="176"/>
      <c r="T286" s="177"/>
      <c r="AT286" s="172" t="s">
        <v>156</v>
      </c>
      <c r="AU286" s="172" t="s">
        <v>87</v>
      </c>
      <c r="AV286" s="14" t="s">
        <v>154</v>
      </c>
      <c r="AW286" s="14" t="s">
        <v>30</v>
      </c>
      <c r="AX286" s="14" t="s">
        <v>81</v>
      </c>
      <c r="AY286" s="172" t="s">
        <v>148</v>
      </c>
    </row>
    <row r="287" spans="2:65" s="1" customFormat="1" ht="24.15" customHeight="1">
      <c r="B287" s="142"/>
      <c r="C287" s="143" t="s">
        <v>457</v>
      </c>
      <c r="D287" s="143" t="s">
        <v>150</v>
      </c>
      <c r="E287" s="144" t="s">
        <v>458</v>
      </c>
      <c r="F287" s="145" t="s">
        <v>459</v>
      </c>
      <c r="G287" s="146" t="s">
        <v>242</v>
      </c>
      <c r="H287" s="147">
        <v>1</v>
      </c>
      <c r="I287" s="148"/>
      <c r="J287" s="149">
        <f>ROUND(I287*H287,2)</f>
        <v>0</v>
      </c>
      <c r="K287" s="150"/>
      <c r="L287" s="31"/>
      <c r="M287" s="151" t="s">
        <v>1</v>
      </c>
      <c r="N287" s="152" t="s">
        <v>40</v>
      </c>
      <c r="P287" s="153">
        <f>O287*H287</f>
        <v>0</v>
      </c>
      <c r="Q287" s="153">
        <v>9.0000000000000006E-5</v>
      </c>
      <c r="R287" s="153">
        <f>Q287*H287</f>
        <v>9.0000000000000006E-5</v>
      </c>
      <c r="S287" s="153">
        <v>0</v>
      </c>
      <c r="T287" s="154">
        <f>S287*H287</f>
        <v>0</v>
      </c>
      <c r="AR287" s="155" t="s">
        <v>231</v>
      </c>
      <c r="AT287" s="155" t="s">
        <v>150</v>
      </c>
      <c r="AU287" s="155" t="s">
        <v>87</v>
      </c>
      <c r="AY287" s="16" t="s">
        <v>148</v>
      </c>
      <c r="BE287" s="156">
        <f>IF(N287="základná",J287,0)</f>
        <v>0</v>
      </c>
      <c r="BF287" s="156">
        <f>IF(N287="znížená",J287,0)</f>
        <v>0</v>
      </c>
      <c r="BG287" s="156">
        <f>IF(N287="zákl. prenesená",J287,0)</f>
        <v>0</v>
      </c>
      <c r="BH287" s="156">
        <f>IF(N287="zníž. prenesená",J287,0)</f>
        <v>0</v>
      </c>
      <c r="BI287" s="156">
        <f>IF(N287="nulová",J287,0)</f>
        <v>0</v>
      </c>
      <c r="BJ287" s="16" t="s">
        <v>87</v>
      </c>
      <c r="BK287" s="156">
        <f>ROUND(I287*H287,2)</f>
        <v>0</v>
      </c>
      <c r="BL287" s="16" t="s">
        <v>231</v>
      </c>
      <c r="BM287" s="155" t="s">
        <v>460</v>
      </c>
    </row>
    <row r="288" spans="2:65" s="1" customFormat="1" ht="24.15" customHeight="1">
      <c r="B288" s="142"/>
      <c r="C288" s="143" t="s">
        <v>461</v>
      </c>
      <c r="D288" s="143" t="s">
        <v>150</v>
      </c>
      <c r="E288" s="144" t="s">
        <v>462</v>
      </c>
      <c r="F288" s="145" t="s">
        <v>463</v>
      </c>
      <c r="G288" s="146" t="s">
        <v>174</v>
      </c>
      <c r="H288" s="147">
        <v>18.564</v>
      </c>
      <c r="I288" s="148"/>
      <c r="J288" s="149">
        <f>ROUND(I288*H288,2)</f>
        <v>0</v>
      </c>
      <c r="K288" s="150"/>
      <c r="L288" s="31"/>
      <c r="M288" s="151" t="s">
        <v>1</v>
      </c>
      <c r="N288" s="152" t="s">
        <v>40</v>
      </c>
      <c r="P288" s="153">
        <f>O288*H288</f>
        <v>0</v>
      </c>
      <c r="Q288" s="153">
        <v>8.5000000000000006E-5</v>
      </c>
      <c r="R288" s="153">
        <f>Q288*H288</f>
        <v>1.5779400000000001E-3</v>
      </c>
      <c r="S288" s="153">
        <v>0</v>
      </c>
      <c r="T288" s="154">
        <f>S288*H288</f>
        <v>0</v>
      </c>
      <c r="AR288" s="155" t="s">
        <v>231</v>
      </c>
      <c r="AT288" s="155" t="s">
        <v>150</v>
      </c>
      <c r="AU288" s="155" t="s">
        <v>87</v>
      </c>
      <c r="AY288" s="16" t="s">
        <v>148</v>
      </c>
      <c r="BE288" s="156">
        <f>IF(N288="základná",J288,0)</f>
        <v>0</v>
      </c>
      <c r="BF288" s="156">
        <f>IF(N288="znížená",J288,0)</f>
        <v>0</v>
      </c>
      <c r="BG288" s="156">
        <f>IF(N288="zákl. prenesená",J288,0)</f>
        <v>0</v>
      </c>
      <c r="BH288" s="156">
        <f>IF(N288="zníž. prenesená",J288,0)</f>
        <v>0</v>
      </c>
      <c r="BI288" s="156">
        <f>IF(N288="nulová",J288,0)</f>
        <v>0</v>
      </c>
      <c r="BJ288" s="16" t="s">
        <v>87</v>
      </c>
      <c r="BK288" s="156">
        <f>ROUND(I288*H288,2)</f>
        <v>0</v>
      </c>
      <c r="BL288" s="16" t="s">
        <v>231</v>
      </c>
      <c r="BM288" s="155" t="s">
        <v>464</v>
      </c>
    </row>
    <row r="289" spans="2:65" s="1" customFormat="1" ht="24.15" customHeight="1">
      <c r="B289" s="142"/>
      <c r="C289" s="143" t="s">
        <v>465</v>
      </c>
      <c r="D289" s="143" t="s">
        <v>150</v>
      </c>
      <c r="E289" s="144" t="s">
        <v>466</v>
      </c>
      <c r="F289" s="145" t="s">
        <v>467</v>
      </c>
      <c r="G289" s="146" t="s">
        <v>326</v>
      </c>
      <c r="H289" s="189"/>
      <c r="I289" s="148"/>
      <c r="J289" s="149">
        <f>ROUND(I289*H289,2)</f>
        <v>0</v>
      </c>
      <c r="K289" s="150"/>
      <c r="L289" s="31"/>
      <c r="M289" s="151" t="s">
        <v>1</v>
      </c>
      <c r="N289" s="152" t="s">
        <v>40</v>
      </c>
      <c r="P289" s="153">
        <f>O289*H289</f>
        <v>0</v>
      </c>
      <c r="Q289" s="153">
        <v>0</v>
      </c>
      <c r="R289" s="153">
        <f>Q289*H289</f>
        <v>0</v>
      </c>
      <c r="S289" s="153">
        <v>0</v>
      </c>
      <c r="T289" s="154">
        <f>S289*H289</f>
        <v>0</v>
      </c>
      <c r="AR289" s="155" t="s">
        <v>231</v>
      </c>
      <c r="AT289" s="155" t="s">
        <v>150</v>
      </c>
      <c r="AU289" s="155" t="s">
        <v>87</v>
      </c>
      <c r="AY289" s="16" t="s">
        <v>148</v>
      </c>
      <c r="BE289" s="156">
        <f>IF(N289="základná",J289,0)</f>
        <v>0</v>
      </c>
      <c r="BF289" s="156">
        <f>IF(N289="znížená",J289,0)</f>
        <v>0</v>
      </c>
      <c r="BG289" s="156">
        <f>IF(N289="zákl. prenesená",J289,0)</f>
        <v>0</v>
      </c>
      <c r="BH289" s="156">
        <f>IF(N289="zníž. prenesená",J289,0)</f>
        <v>0</v>
      </c>
      <c r="BI289" s="156">
        <f>IF(N289="nulová",J289,0)</f>
        <v>0</v>
      </c>
      <c r="BJ289" s="16" t="s">
        <v>87</v>
      </c>
      <c r="BK289" s="156">
        <f>ROUND(I289*H289,2)</f>
        <v>0</v>
      </c>
      <c r="BL289" s="16" t="s">
        <v>231</v>
      </c>
      <c r="BM289" s="155" t="s">
        <v>468</v>
      </c>
    </row>
    <row r="290" spans="2:65" s="11" customFormat="1" ht="22.65" customHeight="1">
      <c r="B290" s="130"/>
      <c r="D290" s="131" t="s">
        <v>73</v>
      </c>
      <c r="E290" s="140" t="s">
        <v>469</v>
      </c>
      <c r="F290" s="140" t="s">
        <v>470</v>
      </c>
      <c r="I290" s="133"/>
      <c r="J290" s="141">
        <f>BK290</f>
        <v>0</v>
      </c>
      <c r="L290" s="130"/>
      <c r="M290" s="135"/>
      <c r="P290" s="136">
        <f>SUM(P291:P319)</f>
        <v>0</v>
      </c>
      <c r="R290" s="136">
        <f>SUM(R291:R319)</f>
        <v>3.1470512000000006E-2</v>
      </c>
      <c r="T290" s="137">
        <f>SUM(T291:T319)</f>
        <v>0</v>
      </c>
      <c r="AR290" s="131" t="s">
        <v>87</v>
      </c>
      <c r="AT290" s="138" t="s">
        <v>73</v>
      </c>
      <c r="AU290" s="138" t="s">
        <v>81</v>
      </c>
      <c r="AY290" s="131" t="s">
        <v>148</v>
      </c>
      <c r="BK290" s="139">
        <f>SUM(BK291:BK319)</f>
        <v>0</v>
      </c>
    </row>
    <row r="291" spans="2:65" s="1" customFormat="1" ht="33" customHeight="1">
      <c r="B291" s="142"/>
      <c r="C291" s="143" t="s">
        <v>471</v>
      </c>
      <c r="D291" s="143" t="s">
        <v>150</v>
      </c>
      <c r="E291" s="144" t="s">
        <v>472</v>
      </c>
      <c r="F291" s="145" t="s">
        <v>473</v>
      </c>
      <c r="G291" s="146" t="s">
        <v>174</v>
      </c>
      <c r="H291" s="147">
        <v>91.504999999999995</v>
      </c>
      <c r="I291" s="148"/>
      <c r="J291" s="149">
        <f>ROUND(I291*H291,2)</f>
        <v>0</v>
      </c>
      <c r="K291" s="150"/>
      <c r="L291" s="31"/>
      <c r="M291" s="151" t="s">
        <v>1</v>
      </c>
      <c r="N291" s="152" t="s">
        <v>40</v>
      </c>
      <c r="P291" s="153">
        <f>O291*H291</f>
        <v>0</v>
      </c>
      <c r="Q291" s="153">
        <v>0</v>
      </c>
      <c r="R291" s="153">
        <f>Q291*H291</f>
        <v>0</v>
      </c>
      <c r="S291" s="153">
        <v>0</v>
      </c>
      <c r="T291" s="154">
        <f>S291*H291</f>
        <v>0</v>
      </c>
      <c r="AR291" s="155" t="s">
        <v>231</v>
      </c>
      <c r="AT291" s="155" t="s">
        <v>150</v>
      </c>
      <c r="AU291" s="155" t="s">
        <v>87</v>
      </c>
      <c r="AY291" s="16" t="s">
        <v>148</v>
      </c>
      <c r="BE291" s="156">
        <f>IF(N291="základná",J291,0)</f>
        <v>0</v>
      </c>
      <c r="BF291" s="156">
        <f>IF(N291="znížená",J291,0)</f>
        <v>0</v>
      </c>
      <c r="BG291" s="156">
        <f>IF(N291="zákl. prenesená",J291,0)</f>
        <v>0</v>
      </c>
      <c r="BH291" s="156">
        <f>IF(N291="zníž. prenesená",J291,0)</f>
        <v>0</v>
      </c>
      <c r="BI291" s="156">
        <f>IF(N291="nulová",J291,0)</f>
        <v>0</v>
      </c>
      <c r="BJ291" s="16" t="s">
        <v>87</v>
      </c>
      <c r="BK291" s="156">
        <f>ROUND(I291*H291,2)</f>
        <v>0</v>
      </c>
      <c r="BL291" s="16" t="s">
        <v>231</v>
      </c>
      <c r="BM291" s="155" t="s">
        <v>474</v>
      </c>
    </row>
    <row r="292" spans="2:65" s="1" customFormat="1" ht="24.15" customHeight="1">
      <c r="B292" s="142"/>
      <c r="C292" s="143" t="s">
        <v>475</v>
      </c>
      <c r="D292" s="143" t="s">
        <v>150</v>
      </c>
      <c r="E292" s="144" t="s">
        <v>476</v>
      </c>
      <c r="F292" s="145" t="s">
        <v>477</v>
      </c>
      <c r="G292" s="146" t="s">
        <v>174</v>
      </c>
      <c r="H292" s="147">
        <v>91.504999999999995</v>
      </c>
      <c r="I292" s="148"/>
      <c r="J292" s="149">
        <f>ROUND(I292*H292,2)</f>
        <v>0</v>
      </c>
      <c r="K292" s="150"/>
      <c r="L292" s="31"/>
      <c r="M292" s="151" t="s">
        <v>1</v>
      </c>
      <c r="N292" s="152" t="s">
        <v>40</v>
      </c>
      <c r="P292" s="153">
        <f>O292*H292</f>
        <v>0</v>
      </c>
      <c r="Q292" s="153">
        <v>1.6000000000000001E-4</v>
      </c>
      <c r="R292" s="153">
        <f>Q292*H292</f>
        <v>1.4640800000000001E-2</v>
      </c>
      <c r="S292" s="153">
        <v>0</v>
      </c>
      <c r="T292" s="154">
        <f>S292*H292</f>
        <v>0</v>
      </c>
      <c r="AR292" s="155" t="s">
        <v>231</v>
      </c>
      <c r="AT292" s="155" t="s">
        <v>150</v>
      </c>
      <c r="AU292" s="155" t="s">
        <v>87</v>
      </c>
      <c r="AY292" s="16" t="s">
        <v>148</v>
      </c>
      <c r="BE292" s="156">
        <f>IF(N292="základná",J292,0)</f>
        <v>0</v>
      </c>
      <c r="BF292" s="156">
        <f>IF(N292="znížená",J292,0)</f>
        <v>0</v>
      </c>
      <c r="BG292" s="156">
        <f>IF(N292="zákl. prenesená",J292,0)</f>
        <v>0</v>
      </c>
      <c r="BH292" s="156">
        <f>IF(N292="zníž. prenesená",J292,0)</f>
        <v>0</v>
      </c>
      <c r="BI292" s="156">
        <f>IF(N292="nulová",J292,0)</f>
        <v>0</v>
      </c>
      <c r="BJ292" s="16" t="s">
        <v>87</v>
      </c>
      <c r="BK292" s="156">
        <f>ROUND(I292*H292,2)</f>
        <v>0</v>
      </c>
      <c r="BL292" s="16" t="s">
        <v>231</v>
      </c>
      <c r="BM292" s="155" t="s">
        <v>478</v>
      </c>
    </row>
    <row r="293" spans="2:65" s="12" customFormat="1">
      <c r="B293" s="157"/>
      <c r="D293" s="158" t="s">
        <v>156</v>
      </c>
      <c r="E293" s="159" t="s">
        <v>1</v>
      </c>
      <c r="F293" s="160" t="s">
        <v>479</v>
      </c>
      <c r="H293" s="159" t="s">
        <v>1</v>
      </c>
      <c r="I293" s="161"/>
      <c r="L293" s="157"/>
      <c r="M293" s="162"/>
      <c r="T293" s="163"/>
      <c r="AT293" s="159" t="s">
        <v>156</v>
      </c>
      <c r="AU293" s="159" t="s">
        <v>87</v>
      </c>
      <c r="AV293" s="12" t="s">
        <v>81</v>
      </c>
      <c r="AW293" s="12" t="s">
        <v>30</v>
      </c>
      <c r="AX293" s="12" t="s">
        <v>74</v>
      </c>
      <c r="AY293" s="159" t="s">
        <v>148</v>
      </c>
    </row>
    <row r="294" spans="2:65" s="13" customFormat="1">
      <c r="B294" s="164"/>
      <c r="D294" s="158" t="s">
        <v>156</v>
      </c>
      <c r="E294" s="165" t="s">
        <v>1</v>
      </c>
      <c r="F294" s="166" t="s">
        <v>480</v>
      </c>
      <c r="H294" s="167">
        <v>39.423999999999999</v>
      </c>
      <c r="I294" s="168"/>
      <c r="L294" s="164"/>
      <c r="M294" s="169"/>
      <c r="T294" s="170"/>
      <c r="AT294" s="165" t="s">
        <v>156</v>
      </c>
      <c r="AU294" s="165" t="s">
        <v>87</v>
      </c>
      <c r="AV294" s="13" t="s">
        <v>87</v>
      </c>
      <c r="AW294" s="13" t="s">
        <v>30</v>
      </c>
      <c r="AX294" s="13" t="s">
        <v>74</v>
      </c>
      <c r="AY294" s="165" t="s">
        <v>148</v>
      </c>
    </row>
    <row r="295" spans="2:65" s="12" customFormat="1">
      <c r="B295" s="157"/>
      <c r="D295" s="158" t="s">
        <v>156</v>
      </c>
      <c r="E295" s="159" t="s">
        <v>1</v>
      </c>
      <c r="F295" s="160" t="s">
        <v>481</v>
      </c>
      <c r="H295" s="159" t="s">
        <v>1</v>
      </c>
      <c r="I295" s="161"/>
      <c r="L295" s="157"/>
      <c r="M295" s="162"/>
      <c r="T295" s="163"/>
      <c r="AT295" s="159" t="s">
        <v>156</v>
      </c>
      <c r="AU295" s="159" t="s">
        <v>87</v>
      </c>
      <c r="AV295" s="12" t="s">
        <v>81</v>
      </c>
      <c r="AW295" s="12" t="s">
        <v>30</v>
      </c>
      <c r="AX295" s="12" t="s">
        <v>74</v>
      </c>
      <c r="AY295" s="159" t="s">
        <v>148</v>
      </c>
    </row>
    <row r="296" spans="2:65" s="13" customFormat="1">
      <c r="B296" s="164"/>
      <c r="D296" s="158" t="s">
        <v>156</v>
      </c>
      <c r="E296" s="165" t="s">
        <v>1</v>
      </c>
      <c r="F296" s="166" t="s">
        <v>482</v>
      </c>
      <c r="H296" s="167">
        <v>4.2240000000000002</v>
      </c>
      <c r="I296" s="168"/>
      <c r="L296" s="164"/>
      <c r="M296" s="169"/>
      <c r="T296" s="170"/>
      <c r="AT296" s="165" t="s">
        <v>156</v>
      </c>
      <c r="AU296" s="165" t="s">
        <v>87</v>
      </c>
      <c r="AV296" s="13" t="s">
        <v>87</v>
      </c>
      <c r="AW296" s="13" t="s">
        <v>30</v>
      </c>
      <c r="AX296" s="13" t="s">
        <v>74</v>
      </c>
      <c r="AY296" s="165" t="s">
        <v>148</v>
      </c>
    </row>
    <row r="297" spans="2:65" s="12" customFormat="1">
      <c r="B297" s="157"/>
      <c r="D297" s="158" t="s">
        <v>156</v>
      </c>
      <c r="E297" s="159" t="s">
        <v>1</v>
      </c>
      <c r="F297" s="160" t="s">
        <v>483</v>
      </c>
      <c r="H297" s="159" t="s">
        <v>1</v>
      </c>
      <c r="I297" s="161"/>
      <c r="L297" s="157"/>
      <c r="M297" s="162"/>
      <c r="T297" s="163"/>
      <c r="AT297" s="159" t="s">
        <v>156</v>
      </c>
      <c r="AU297" s="159" t="s">
        <v>87</v>
      </c>
      <c r="AV297" s="12" t="s">
        <v>81</v>
      </c>
      <c r="AW297" s="12" t="s">
        <v>30</v>
      </c>
      <c r="AX297" s="12" t="s">
        <v>74</v>
      </c>
      <c r="AY297" s="159" t="s">
        <v>148</v>
      </c>
    </row>
    <row r="298" spans="2:65" s="13" customFormat="1">
      <c r="B298" s="164"/>
      <c r="D298" s="158" t="s">
        <v>156</v>
      </c>
      <c r="E298" s="165" t="s">
        <v>1</v>
      </c>
      <c r="F298" s="166" t="s">
        <v>484</v>
      </c>
      <c r="H298" s="167">
        <v>7.56</v>
      </c>
      <c r="I298" s="168"/>
      <c r="L298" s="164"/>
      <c r="M298" s="169"/>
      <c r="T298" s="170"/>
      <c r="AT298" s="165" t="s">
        <v>156</v>
      </c>
      <c r="AU298" s="165" t="s">
        <v>87</v>
      </c>
      <c r="AV298" s="13" t="s">
        <v>87</v>
      </c>
      <c r="AW298" s="13" t="s">
        <v>30</v>
      </c>
      <c r="AX298" s="13" t="s">
        <v>74</v>
      </c>
      <c r="AY298" s="165" t="s">
        <v>148</v>
      </c>
    </row>
    <row r="299" spans="2:65" s="13" customFormat="1">
      <c r="B299" s="164"/>
      <c r="D299" s="158" t="s">
        <v>156</v>
      </c>
      <c r="E299" s="165" t="s">
        <v>1</v>
      </c>
      <c r="F299" s="166" t="s">
        <v>485</v>
      </c>
      <c r="H299" s="167">
        <v>21.654</v>
      </c>
      <c r="I299" s="168"/>
      <c r="L299" s="164"/>
      <c r="M299" s="169"/>
      <c r="T299" s="170"/>
      <c r="AT299" s="165" t="s">
        <v>156</v>
      </c>
      <c r="AU299" s="165" t="s">
        <v>87</v>
      </c>
      <c r="AV299" s="13" t="s">
        <v>87</v>
      </c>
      <c r="AW299" s="13" t="s">
        <v>30</v>
      </c>
      <c r="AX299" s="13" t="s">
        <v>74</v>
      </c>
      <c r="AY299" s="165" t="s">
        <v>148</v>
      </c>
    </row>
    <row r="300" spans="2:65" s="13" customFormat="1">
      <c r="B300" s="164"/>
      <c r="D300" s="158" t="s">
        <v>156</v>
      </c>
      <c r="E300" s="165" t="s">
        <v>1</v>
      </c>
      <c r="F300" s="166" t="s">
        <v>486</v>
      </c>
      <c r="H300" s="167">
        <v>1.2030000000000001</v>
      </c>
      <c r="I300" s="168"/>
      <c r="L300" s="164"/>
      <c r="M300" s="169"/>
      <c r="T300" s="170"/>
      <c r="AT300" s="165" t="s">
        <v>156</v>
      </c>
      <c r="AU300" s="165" t="s">
        <v>87</v>
      </c>
      <c r="AV300" s="13" t="s">
        <v>87</v>
      </c>
      <c r="AW300" s="13" t="s">
        <v>30</v>
      </c>
      <c r="AX300" s="13" t="s">
        <v>74</v>
      </c>
      <c r="AY300" s="165" t="s">
        <v>148</v>
      </c>
    </row>
    <row r="301" spans="2:65" s="13" customFormat="1">
      <c r="B301" s="164"/>
      <c r="D301" s="158" t="s">
        <v>156</v>
      </c>
      <c r="E301" s="165" t="s">
        <v>1</v>
      </c>
      <c r="F301" s="166" t="s">
        <v>487</v>
      </c>
      <c r="H301" s="167">
        <v>0.74</v>
      </c>
      <c r="I301" s="168"/>
      <c r="L301" s="164"/>
      <c r="M301" s="169"/>
      <c r="T301" s="170"/>
      <c r="AT301" s="165" t="s">
        <v>156</v>
      </c>
      <c r="AU301" s="165" t="s">
        <v>87</v>
      </c>
      <c r="AV301" s="13" t="s">
        <v>87</v>
      </c>
      <c r="AW301" s="13" t="s">
        <v>30</v>
      </c>
      <c r="AX301" s="13" t="s">
        <v>74</v>
      </c>
      <c r="AY301" s="165" t="s">
        <v>148</v>
      </c>
    </row>
    <row r="302" spans="2:65" s="13" customFormat="1">
      <c r="B302" s="164"/>
      <c r="D302" s="158" t="s">
        <v>156</v>
      </c>
      <c r="E302" s="165" t="s">
        <v>1</v>
      </c>
      <c r="F302" s="166" t="s">
        <v>488</v>
      </c>
      <c r="H302" s="167">
        <v>7.4</v>
      </c>
      <c r="I302" s="168"/>
      <c r="L302" s="164"/>
      <c r="M302" s="169"/>
      <c r="T302" s="170"/>
      <c r="AT302" s="165" t="s">
        <v>156</v>
      </c>
      <c r="AU302" s="165" t="s">
        <v>87</v>
      </c>
      <c r="AV302" s="13" t="s">
        <v>87</v>
      </c>
      <c r="AW302" s="13" t="s">
        <v>30</v>
      </c>
      <c r="AX302" s="13" t="s">
        <v>74</v>
      </c>
      <c r="AY302" s="165" t="s">
        <v>148</v>
      </c>
    </row>
    <row r="303" spans="2:65" s="12" customFormat="1">
      <c r="B303" s="157"/>
      <c r="D303" s="158" t="s">
        <v>156</v>
      </c>
      <c r="E303" s="159" t="s">
        <v>1</v>
      </c>
      <c r="F303" s="160" t="s">
        <v>489</v>
      </c>
      <c r="H303" s="159" t="s">
        <v>1</v>
      </c>
      <c r="I303" s="161"/>
      <c r="L303" s="157"/>
      <c r="M303" s="162"/>
      <c r="T303" s="163"/>
      <c r="AT303" s="159" t="s">
        <v>156</v>
      </c>
      <c r="AU303" s="159" t="s">
        <v>87</v>
      </c>
      <c r="AV303" s="12" t="s">
        <v>81</v>
      </c>
      <c r="AW303" s="12" t="s">
        <v>30</v>
      </c>
      <c r="AX303" s="12" t="s">
        <v>74</v>
      </c>
      <c r="AY303" s="159" t="s">
        <v>148</v>
      </c>
    </row>
    <row r="304" spans="2:65" s="13" customFormat="1">
      <c r="B304" s="164"/>
      <c r="D304" s="158" t="s">
        <v>156</v>
      </c>
      <c r="E304" s="165" t="s">
        <v>1</v>
      </c>
      <c r="F304" s="166" t="s">
        <v>490</v>
      </c>
      <c r="H304" s="167">
        <v>4.2</v>
      </c>
      <c r="I304" s="168"/>
      <c r="L304" s="164"/>
      <c r="M304" s="169"/>
      <c r="T304" s="170"/>
      <c r="AT304" s="165" t="s">
        <v>156</v>
      </c>
      <c r="AU304" s="165" t="s">
        <v>87</v>
      </c>
      <c r="AV304" s="13" t="s">
        <v>87</v>
      </c>
      <c r="AW304" s="13" t="s">
        <v>30</v>
      </c>
      <c r="AX304" s="13" t="s">
        <v>74</v>
      </c>
      <c r="AY304" s="165" t="s">
        <v>148</v>
      </c>
    </row>
    <row r="305" spans="2:65" s="12" customFormat="1">
      <c r="B305" s="157"/>
      <c r="D305" s="158" t="s">
        <v>156</v>
      </c>
      <c r="E305" s="159" t="s">
        <v>1</v>
      </c>
      <c r="F305" s="160" t="s">
        <v>491</v>
      </c>
      <c r="H305" s="159" t="s">
        <v>1</v>
      </c>
      <c r="I305" s="161"/>
      <c r="L305" s="157"/>
      <c r="M305" s="162"/>
      <c r="T305" s="163"/>
      <c r="AT305" s="159" t="s">
        <v>156</v>
      </c>
      <c r="AU305" s="159" t="s">
        <v>87</v>
      </c>
      <c r="AV305" s="12" t="s">
        <v>81</v>
      </c>
      <c r="AW305" s="12" t="s">
        <v>30</v>
      </c>
      <c r="AX305" s="12" t="s">
        <v>74</v>
      </c>
      <c r="AY305" s="159" t="s">
        <v>148</v>
      </c>
    </row>
    <row r="306" spans="2:65" s="13" customFormat="1">
      <c r="B306" s="164"/>
      <c r="D306" s="158" t="s">
        <v>156</v>
      </c>
      <c r="E306" s="165" t="s">
        <v>1</v>
      </c>
      <c r="F306" s="166" t="s">
        <v>492</v>
      </c>
      <c r="H306" s="167">
        <v>2.1</v>
      </c>
      <c r="I306" s="168"/>
      <c r="L306" s="164"/>
      <c r="M306" s="169"/>
      <c r="T306" s="170"/>
      <c r="AT306" s="165" t="s">
        <v>156</v>
      </c>
      <c r="AU306" s="165" t="s">
        <v>87</v>
      </c>
      <c r="AV306" s="13" t="s">
        <v>87</v>
      </c>
      <c r="AW306" s="13" t="s">
        <v>30</v>
      </c>
      <c r="AX306" s="13" t="s">
        <v>74</v>
      </c>
      <c r="AY306" s="165" t="s">
        <v>148</v>
      </c>
    </row>
    <row r="307" spans="2:65" s="12" customFormat="1">
      <c r="B307" s="157"/>
      <c r="D307" s="158" t="s">
        <v>156</v>
      </c>
      <c r="E307" s="159" t="s">
        <v>1</v>
      </c>
      <c r="F307" s="160" t="s">
        <v>493</v>
      </c>
      <c r="H307" s="159" t="s">
        <v>1</v>
      </c>
      <c r="I307" s="161"/>
      <c r="L307" s="157"/>
      <c r="M307" s="162"/>
      <c r="T307" s="163"/>
      <c r="AT307" s="159" t="s">
        <v>156</v>
      </c>
      <c r="AU307" s="159" t="s">
        <v>87</v>
      </c>
      <c r="AV307" s="12" t="s">
        <v>81</v>
      </c>
      <c r="AW307" s="12" t="s">
        <v>30</v>
      </c>
      <c r="AX307" s="12" t="s">
        <v>74</v>
      </c>
      <c r="AY307" s="159" t="s">
        <v>148</v>
      </c>
    </row>
    <row r="308" spans="2:65" s="13" customFormat="1">
      <c r="B308" s="164"/>
      <c r="D308" s="158" t="s">
        <v>156</v>
      </c>
      <c r="E308" s="165" t="s">
        <v>1</v>
      </c>
      <c r="F308" s="166" t="s">
        <v>494</v>
      </c>
      <c r="H308" s="167">
        <v>3</v>
      </c>
      <c r="I308" s="168"/>
      <c r="L308" s="164"/>
      <c r="M308" s="169"/>
      <c r="T308" s="170"/>
      <c r="AT308" s="165" t="s">
        <v>156</v>
      </c>
      <c r="AU308" s="165" t="s">
        <v>87</v>
      </c>
      <c r="AV308" s="13" t="s">
        <v>87</v>
      </c>
      <c r="AW308" s="13" t="s">
        <v>30</v>
      </c>
      <c r="AX308" s="13" t="s">
        <v>74</v>
      </c>
      <c r="AY308" s="165" t="s">
        <v>148</v>
      </c>
    </row>
    <row r="309" spans="2:65" s="14" customFormat="1">
      <c r="B309" s="171"/>
      <c r="D309" s="158" t="s">
        <v>156</v>
      </c>
      <c r="E309" s="172" t="s">
        <v>1</v>
      </c>
      <c r="F309" s="173" t="s">
        <v>159</v>
      </c>
      <c r="H309" s="174">
        <v>91.504999999999995</v>
      </c>
      <c r="I309" s="175"/>
      <c r="L309" s="171"/>
      <c r="M309" s="176"/>
      <c r="T309" s="177"/>
      <c r="AT309" s="172" t="s">
        <v>156</v>
      </c>
      <c r="AU309" s="172" t="s">
        <v>87</v>
      </c>
      <c r="AV309" s="14" t="s">
        <v>154</v>
      </c>
      <c r="AW309" s="14" t="s">
        <v>30</v>
      </c>
      <c r="AX309" s="14" t="s">
        <v>81</v>
      </c>
      <c r="AY309" s="172" t="s">
        <v>148</v>
      </c>
    </row>
    <row r="310" spans="2:65" s="1" customFormat="1" ht="24.15" customHeight="1">
      <c r="B310" s="142"/>
      <c r="C310" s="143" t="s">
        <v>495</v>
      </c>
      <c r="D310" s="143" t="s">
        <v>150</v>
      </c>
      <c r="E310" s="144" t="s">
        <v>496</v>
      </c>
      <c r="F310" s="145" t="s">
        <v>497</v>
      </c>
      <c r="G310" s="146" t="s">
        <v>174</v>
      </c>
      <c r="H310" s="147">
        <v>51.24</v>
      </c>
      <c r="I310" s="148"/>
      <c r="J310" s="149">
        <f>ROUND(I310*H310,2)</f>
        <v>0</v>
      </c>
      <c r="K310" s="150"/>
      <c r="L310" s="31"/>
      <c r="M310" s="151" t="s">
        <v>1</v>
      </c>
      <c r="N310" s="152" t="s">
        <v>40</v>
      </c>
      <c r="P310" s="153">
        <f>O310*H310</f>
        <v>0</v>
      </c>
      <c r="Q310" s="153">
        <v>1.3E-6</v>
      </c>
      <c r="R310" s="153">
        <f>Q310*H310</f>
        <v>6.6612000000000005E-5</v>
      </c>
      <c r="S310" s="153">
        <v>0</v>
      </c>
      <c r="T310" s="154">
        <f>S310*H310</f>
        <v>0</v>
      </c>
      <c r="AR310" s="155" t="s">
        <v>231</v>
      </c>
      <c r="AT310" s="155" t="s">
        <v>150</v>
      </c>
      <c r="AU310" s="155" t="s">
        <v>87</v>
      </c>
      <c r="AY310" s="16" t="s">
        <v>148</v>
      </c>
      <c r="BE310" s="156">
        <f>IF(N310="základná",J310,0)</f>
        <v>0</v>
      </c>
      <c r="BF310" s="156">
        <f>IF(N310="znížená",J310,0)</f>
        <v>0</v>
      </c>
      <c r="BG310" s="156">
        <f>IF(N310="zákl. prenesená",J310,0)</f>
        <v>0</v>
      </c>
      <c r="BH310" s="156">
        <f>IF(N310="zníž. prenesená",J310,0)</f>
        <v>0</v>
      </c>
      <c r="BI310" s="156">
        <f>IF(N310="nulová",J310,0)</f>
        <v>0</v>
      </c>
      <c r="BJ310" s="16" t="s">
        <v>87</v>
      </c>
      <c r="BK310" s="156">
        <f>ROUND(I310*H310,2)</f>
        <v>0</v>
      </c>
      <c r="BL310" s="16" t="s">
        <v>231</v>
      </c>
      <c r="BM310" s="155" t="s">
        <v>498</v>
      </c>
    </row>
    <row r="311" spans="2:65" s="1" customFormat="1" ht="24.15" customHeight="1">
      <c r="B311" s="142"/>
      <c r="C311" s="143" t="s">
        <v>499</v>
      </c>
      <c r="D311" s="143" t="s">
        <v>150</v>
      </c>
      <c r="E311" s="144" t="s">
        <v>500</v>
      </c>
      <c r="F311" s="145" t="s">
        <v>501</v>
      </c>
      <c r="G311" s="146" t="s">
        <v>174</v>
      </c>
      <c r="H311" s="147">
        <v>51.24</v>
      </c>
      <c r="I311" s="148"/>
      <c r="J311" s="149">
        <f>ROUND(I311*H311,2)</f>
        <v>0</v>
      </c>
      <c r="K311" s="150"/>
      <c r="L311" s="31"/>
      <c r="M311" s="151" t="s">
        <v>1</v>
      </c>
      <c r="N311" s="152" t="s">
        <v>40</v>
      </c>
      <c r="P311" s="153">
        <f>O311*H311</f>
        <v>0</v>
      </c>
      <c r="Q311" s="153">
        <v>2.2000000000000001E-4</v>
      </c>
      <c r="R311" s="153">
        <f>Q311*H311</f>
        <v>1.1272800000000001E-2</v>
      </c>
      <c r="S311" s="153">
        <v>0</v>
      </c>
      <c r="T311" s="154">
        <f>S311*H311</f>
        <v>0</v>
      </c>
      <c r="AR311" s="155" t="s">
        <v>231</v>
      </c>
      <c r="AT311" s="155" t="s">
        <v>150</v>
      </c>
      <c r="AU311" s="155" t="s">
        <v>87</v>
      </c>
      <c r="AY311" s="16" t="s">
        <v>148</v>
      </c>
      <c r="BE311" s="156">
        <f>IF(N311="základná",J311,0)</f>
        <v>0</v>
      </c>
      <c r="BF311" s="156">
        <f>IF(N311="znížená",J311,0)</f>
        <v>0</v>
      </c>
      <c r="BG311" s="156">
        <f>IF(N311="zákl. prenesená",J311,0)</f>
        <v>0</v>
      </c>
      <c r="BH311" s="156">
        <f>IF(N311="zníž. prenesená",J311,0)</f>
        <v>0</v>
      </c>
      <c r="BI311" s="156">
        <f>IF(N311="nulová",J311,0)</f>
        <v>0</v>
      </c>
      <c r="BJ311" s="16" t="s">
        <v>87</v>
      </c>
      <c r="BK311" s="156">
        <f>ROUND(I311*H311,2)</f>
        <v>0</v>
      </c>
      <c r="BL311" s="16" t="s">
        <v>231</v>
      </c>
      <c r="BM311" s="155" t="s">
        <v>502</v>
      </c>
    </row>
    <row r="312" spans="2:65" s="12" customFormat="1">
      <c r="B312" s="157"/>
      <c r="D312" s="158" t="s">
        <v>156</v>
      </c>
      <c r="E312" s="159" t="s">
        <v>1</v>
      </c>
      <c r="F312" s="160" t="s">
        <v>503</v>
      </c>
      <c r="H312" s="159" t="s">
        <v>1</v>
      </c>
      <c r="I312" s="161"/>
      <c r="L312" s="157"/>
      <c r="M312" s="162"/>
      <c r="T312" s="163"/>
      <c r="AT312" s="159" t="s">
        <v>156</v>
      </c>
      <c r="AU312" s="159" t="s">
        <v>87</v>
      </c>
      <c r="AV312" s="12" t="s">
        <v>81</v>
      </c>
      <c r="AW312" s="12" t="s">
        <v>30</v>
      </c>
      <c r="AX312" s="12" t="s">
        <v>74</v>
      </c>
      <c r="AY312" s="159" t="s">
        <v>148</v>
      </c>
    </row>
    <row r="313" spans="2:65" s="13" customFormat="1">
      <c r="B313" s="164"/>
      <c r="D313" s="158" t="s">
        <v>156</v>
      </c>
      <c r="E313" s="165" t="s">
        <v>1</v>
      </c>
      <c r="F313" s="166" t="s">
        <v>504</v>
      </c>
      <c r="H313" s="167">
        <v>24.024000000000001</v>
      </c>
      <c r="I313" s="168"/>
      <c r="L313" s="164"/>
      <c r="M313" s="169"/>
      <c r="T313" s="170"/>
      <c r="AT313" s="165" t="s">
        <v>156</v>
      </c>
      <c r="AU313" s="165" t="s">
        <v>87</v>
      </c>
      <c r="AV313" s="13" t="s">
        <v>87</v>
      </c>
      <c r="AW313" s="13" t="s">
        <v>30</v>
      </c>
      <c r="AX313" s="13" t="s">
        <v>74</v>
      </c>
      <c r="AY313" s="165" t="s">
        <v>148</v>
      </c>
    </row>
    <row r="314" spans="2:65" s="12" customFormat="1">
      <c r="B314" s="157"/>
      <c r="D314" s="158" t="s">
        <v>156</v>
      </c>
      <c r="E314" s="159" t="s">
        <v>1</v>
      </c>
      <c r="F314" s="160" t="s">
        <v>505</v>
      </c>
      <c r="H314" s="159" t="s">
        <v>1</v>
      </c>
      <c r="I314" s="161"/>
      <c r="L314" s="157"/>
      <c r="M314" s="162"/>
      <c r="T314" s="163"/>
      <c r="AT314" s="159" t="s">
        <v>156</v>
      </c>
      <c r="AU314" s="159" t="s">
        <v>87</v>
      </c>
      <c r="AV314" s="12" t="s">
        <v>81</v>
      </c>
      <c r="AW314" s="12" t="s">
        <v>30</v>
      </c>
      <c r="AX314" s="12" t="s">
        <v>74</v>
      </c>
      <c r="AY314" s="159" t="s">
        <v>148</v>
      </c>
    </row>
    <row r="315" spans="2:65" s="13" customFormat="1">
      <c r="B315" s="164"/>
      <c r="D315" s="158" t="s">
        <v>156</v>
      </c>
      <c r="E315" s="165" t="s">
        <v>1</v>
      </c>
      <c r="F315" s="166" t="s">
        <v>506</v>
      </c>
      <c r="H315" s="167">
        <v>18.48</v>
      </c>
      <c r="I315" s="168"/>
      <c r="L315" s="164"/>
      <c r="M315" s="169"/>
      <c r="T315" s="170"/>
      <c r="AT315" s="165" t="s">
        <v>156</v>
      </c>
      <c r="AU315" s="165" t="s">
        <v>87</v>
      </c>
      <c r="AV315" s="13" t="s">
        <v>87</v>
      </c>
      <c r="AW315" s="13" t="s">
        <v>30</v>
      </c>
      <c r="AX315" s="13" t="s">
        <v>74</v>
      </c>
      <c r="AY315" s="165" t="s">
        <v>148</v>
      </c>
    </row>
    <row r="316" spans="2:65" s="12" customFormat="1">
      <c r="B316" s="157"/>
      <c r="D316" s="158" t="s">
        <v>156</v>
      </c>
      <c r="E316" s="159" t="s">
        <v>1</v>
      </c>
      <c r="F316" s="160" t="s">
        <v>507</v>
      </c>
      <c r="H316" s="159" t="s">
        <v>1</v>
      </c>
      <c r="I316" s="161"/>
      <c r="L316" s="157"/>
      <c r="M316" s="162"/>
      <c r="T316" s="163"/>
      <c r="AT316" s="159" t="s">
        <v>156</v>
      </c>
      <c r="AU316" s="159" t="s">
        <v>87</v>
      </c>
      <c r="AV316" s="12" t="s">
        <v>81</v>
      </c>
      <c r="AW316" s="12" t="s">
        <v>30</v>
      </c>
      <c r="AX316" s="12" t="s">
        <v>74</v>
      </c>
      <c r="AY316" s="159" t="s">
        <v>148</v>
      </c>
    </row>
    <row r="317" spans="2:65" s="13" customFormat="1">
      <c r="B317" s="164"/>
      <c r="D317" s="158" t="s">
        <v>156</v>
      </c>
      <c r="E317" s="165" t="s">
        <v>1</v>
      </c>
      <c r="F317" s="166" t="s">
        <v>508</v>
      </c>
      <c r="H317" s="167">
        <v>8.7360000000000007</v>
      </c>
      <c r="I317" s="168"/>
      <c r="L317" s="164"/>
      <c r="M317" s="169"/>
      <c r="T317" s="170"/>
      <c r="AT317" s="165" t="s">
        <v>156</v>
      </c>
      <c r="AU317" s="165" t="s">
        <v>87</v>
      </c>
      <c r="AV317" s="13" t="s">
        <v>87</v>
      </c>
      <c r="AW317" s="13" t="s">
        <v>30</v>
      </c>
      <c r="AX317" s="13" t="s">
        <v>74</v>
      </c>
      <c r="AY317" s="165" t="s">
        <v>148</v>
      </c>
    </row>
    <row r="318" spans="2:65" s="14" customFormat="1">
      <c r="B318" s="171"/>
      <c r="D318" s="158" t="s">
        <v>156</v>
      </c>
      <c r="E318" s="172" t="s">
        <v>1</v>
      </c>
      <c r="F318" s="173" t="s">
        <v>159</v>
      </c>
      <c r="H318" s="174">
        <v>51.24</v>
      </c>
      <c r="I318" s="175"/>
      <c r="L318" s="171"/>
      <c r="M318" s="176"/>
      <c r="T318" s="177"/>
      <c r="AT318" s="172" t="s">
        <v>156</v>
      </c>
      <c r="AU318" s="172" t="s">
        <v>87</v>
      </c>
      <c r="AV318" s="14" t="s">
        <v>154</v>
      </c>
      <c r="AW318" s="14" t="s">
        <v>30</v>
      </c>
      <c r="AX318" s="14" t="s">
        <v>81</v>
      </c>
      <c r="AY318" s="172" t="s">
        <v>148</v>
      </c>
    </row>
    <row r="319" spans="2:65" s="1" customFormat="1" ht="16.5" customHeight="1">
      <c r="B319" s="142"/>
      <c r="C319" s="143" t="s">
        <v>509</v>
      </c>
      <c r="D319" s="143" t="s">
        <v>150</v>
      </c>
      <c r="E319" s="144" t="s">
        <v>510</v>
      </c>
      <c r="F319" s="145" t="s">
        <v>511</v>
      </c>
      <c r="G319" s="146" t="s">
        <v>174</v>
      </c>
      <c r="H319" s="147">
        <v>91.504999999999995</v>
      </c>
      <c r="I319" s="148"/>
      <c r="J319" s="149">
        <f>ROUND(I319*H319,2)</f>
        <v>0</v>
      </c>
      <c r="K319" s="150"/>
      <c r="L319" s="31"/>
      <c r="M319" s="151" t="s">
        <v>1</v>
      </c>
      <c r="N319" s="152" t="s">
        <v>40</v>
      </c>
      <c r="P319" s="153">
        <f>O319*H319</f>
        <v>0</v>
      </c>
      <c r="Q319" s="153">
        <v>6.0000000000000002E-5</v>
      </c>
      <c r="R319" s="153">
        <f>Q319*H319</f>
        <v>5.4903E-3</v>
      </c>
      <c r="S319" s="153">
        <v>0</v>
      </c>
      <c r="T319" s="154">
        <f>S319*H319</f>
        <v>0</v>
      </c>
      <c r="AR319" s="155" t="s">
        <v>231</v>
      </c>
      <c r="AT319" s="155" t="s">
        <v>150</v>
      </c>
      <c r="AU319" s="155" t="s">
        <v>87</v>
      </c>
      <c r="AY319" s="16" t="s">
        <v>148</v>
      </c>
      <c r="BE319" s="156">
        <f>IF(N319="základná",J319,0)</f>
        <v>0</v>
      </c>
      <c r="BF319" s="156">
        <f>IF(N319="znížená",J319,0)</f>
        <v>0</v>
      </c>
      <c r="BG319" s="156">
        <f>IF(N319="zákl. prenesená",J319,0)</f>
        <v>0</v>
      </c>
      <c r="BH319" s="156">
        <f>IF(N319="zníž. prenesená",J319,0)</f>
        <v>0</v>
      </c>
      <c r="BI319" s="156">
        <f>IF(N319="nulová",J319,0)</f>
        <v>0</v>
      </c>
      <c r="BJ319" s="16" t="s">
        <v>87</v>
      </c>
      <c r="BK319" s="156">
        <f>ROUND(I319*H319,2)</f>
        <v>0</v>
      </c>
      <c r="BL319" s="16" t="s">
        <v>231</v>
      </c>
      <c r="BM319" s="155" t="s">
        <v>512</v>
      </c>
    </row>
    <row r="320" spans="2:65" s="11" customFormat="1" ht="22.65" customHeight="1">
      <c r="B320" s="130"/>
      <c r="D320" s="131" t="s">
        <v>73</v>
      </c>
      <c r="E320" s="140" t="s">
        <v>513</v>
      </c>
      <c r="F320" s="140" t="s">
        <v>514</v>
      </c>
      <c r="I320" s="133"/>
      <c r="J320" s="141">
        <f>BK320</f>
        <v>0</v>
      </c>
      <c r="L320" s="130"/>
      <c r="M320" s="135"/>
      <c r="P320" s="136">
        <f>SUM(P321:P323)</f>
        <v>0</v>
      </c>
      <c r="R320" s="136">
        <f>SUM(R321:R323)</f>
        <v>3.4837255649999996E-2</v>
      </c>
      <c r="T320" s="137">
        <f>SUM(T321:T323)</f>
        <v>1.8148499999999998E-2</v>
      </c>
      <c r="AR320" s="131" t="s">
        <v>87</v>
      </c>
      <c r="AT320" s="138" t="s">
        <v>73</v>
      </c>
      <c r="AU320" s="138" t="s">
        <v>81</v>
      </c>
      <c r="AY320" s="131" t="s">
        <v>148</v>
      </c>
      <c r="BK320" s="139">
        <f>SUM(BK321:BK323)</f>
        <v>0</v>
      </c>
    </row>
    <row r="321" spans="2:65" s="1" customFormat="1" ht="24.15" customHeight="1">
      <c r="B321" s="142"/>
      <c r="C321" s="143" t="s">
        <v>515</v>
      </c>
      <c r="D321" s="143" t="s">
        <v>150</v>
      </c>
      <c r="E321" s="144" t="s">
        <v>516</v>
      </c>
      <c r="F321" s="145" t="s">
        <v>517</v>
      </c>
      <c r="G321" s="146" t="s">
        <v>174</v>
      </c>
      <c r="H321" s="147">
        <v>60.494999999999997</v>
      </c>
      <c r="I321" s="148"/>
      <c r="J321" s="149">
        <f>ROUND(I321*H321,2)</f>
        <v>0</v>
      </c>
      <c r="K321" s="150"/>
      <c r="L321" s="31"/>
      <c r="M321" s="151" t="s">
        <v>1</v>
      </c>
      <c r="N321" s="152" t="s">
        <v>40</v>
      </c>
      <c r="P321" s="153">
        <f>O321*H321</f>
        <v>0</v>
      </c>
      <c r="Q321" s="153">
        <v>3.4800000000000001E-6</v>
      </c>
      <c r="R321" s="153">
        <f>Q321*H321</f>
        <v>2.105226E-4</v>
      </c>
      <c r="S321" s="153">
        <v>2.9999999999999997E-4</v>
      </c>
      <c r="T321" s="154">
        <f>S321*H321</f>
        <v>1.8148499999999998E-2</v>
      </c>
      <c r="AR321" s="155" t="s">
        <v>231</v>
      </c>
      <c r="AT321" s="155" t="s">
        <v>150</v>
      </c>
      <c r="AU321" s="155" t="s">
        <v>87</v>
      </c>
      <c r="AY321" s="16" t="s">
        <v>148</v>
      </c>
      <c r="BE321" s="156">
        <f>IF(N321="základná",J321,0)</f>
        <v>0</v>
      </c>
      <c r="BF321" s="156">
        <f>IF(N321="znížená",J321,0)</f>
        <v>0</v>
      </c>
      <c r="BG321" s="156">
        <f>IF(N321="zákl. prenesená",J321,0)</f>
        <v>0</v>
      </c>
      <c r="BH321" s="156">
        <f>IF(N321="zníž. prenesená",J321,0)</f>
        <v>0</v>
      </c>
      <c r="BI321" s="156">
        <f>IF(N321="nulová",J321,0)</f>
        <v>0</v>
      </c>
      <c r="BJ321" s="16" t="s">
        <v>87</v>
      </c>
      <c r="BK321" s="156">
        <f>ROUND(I321*H321,2)</f>
        <v>0</v>
      </c>
      <c r="BL321" s="16" t="s">
        <v>231</v>
      </c>
      <c r="BM321" s="155" t="s">
        <v>518</v>
      </c>
    </row>
    <row r="322" spans="2:65" s="1" customFormat="1" ht="24.15" customHeight="1">
      <c r="B322" s="142"/>
      <c r="C322" s="143" t="s">
        <v>519</v>
      </c>
      <c r="D322" s="143" t="s">
        <v>150</v>
      </c>
      <c r="E322" s="144" t="s">
        <v>520</v>
      </c>
      <c r="F322" s="145" t="s">
        <v>521</v>
      </c>
      <c r="G322" s="146" t="s">
        <v>174</v>
      </c>
      <c r="H322" s="147">
        <v>60.494999999999997</v>
      </c>
      <c r="I322" s="148"/>
      <c r="J322" s="149">
        <f>ROUND(I322*H322,2)</f>
        <v>0</v>
      </c>
      <c r="K322" s="150"/>
      <c r="L322" s="31"/>
      <c r="M322" s="151" t="s">
        <v>1</v>
      </c>
      <c r="N322" s="152" t="s">
        <v>40</v>
      </c>
      <c r="P322" s="153">
        <f>O322*H322</f>
        <v>0</v>
      </c>
      <c r="Q322" s="153">
        <v>1.6574999999999999E-4</v>
      </c>
      <c r="R322" s="153">
        <f>Q322*H322</f>
        <v>1.0027046249999999E-2</v>
      </c>
      <c r="S322" s="153">
        <v>0</v>
      </c>
      <c r="T322" s="154">
        <f>S322*H322</f>
        <v>0</v>
      </c>
      <c r="AR322" s="155" t="s">
        <v>231</v>
      </c>
      <c r="AT322" s="155" t="s">
        <v>150</v>
      </c>
      <c r="AU322" s="155" t="s">
        <v>87</v>
      </c>
      <c r="AY322" s="16" t="s">
        <v>148</v>
      </c>
      <c r="BE322" s="156">
        <f>IF(N322="základná",J322,0)</f>
        <v>0</v>
      </c>
      <c r="BF322" s="156">
        <f>IF(N322="znížená",J322,0)</f>
        <v>0</v>
      </c>
      <c r="BG322" s="156">
        <f>IF(N322="zákl. prenesená",J322,0)</f>
        <v>0</v>
      </c>
      <c r="BH322" s="156">
        <f>IF(N322="zníž. prenesená",J322,0)</f>
        <v>0</v>
      </c>
      <c r="BI322" s="156">
        <f>IF(N322="nulová",J322,0)</f>
        <v>0</v>
      </c>
      <c r="BJ322" s="16" t="s">
        <v>87</v>
      </c>
      <c r="BK322" s="156">
        <f>ROUND(I322*H322,2)</f>
        <v>0</v>
      </c>
      <c r="BL322" s="16" t="s">
        <v>231</v>
      </c>
      <c r="BM322" s="155" t="s">
        <v>522</v>
      </c>
    </row>
    <row r="323" spans="2:65" s="1" customFormat="1" ht="37.65" customHeight="1">
      <c r="B323" s="142"/>
      <c r="C323" s="143" t="s">
        <v>523</v>
      </c>
      <c r="D323" s="143" t="s">
        <v>150</v>
      </c>
      <c r="E323" s="144" t="s">
        <v>524</v>
      </c>
      <c r="F323" s="145" t="s">
        <v>525</v>
      </c>
      <c r="G323" s="146" t="s">
        <v>174</v>
      </c>
      <c r="H323" s="147">
        <v>60.494999999999997</v>
      </c>
      <c r="I323" s="148"/>
      <c r="J323" s="149">
        <f>ROUND(I323*H323,2)</f>
        <v>0</v>
      </c>
      <c r="K323" s="150"/>
      <c r="L323" s="31"/>
      <c r="M323" s="151" t="s">
        <v>1</v>
      </c>
      <c r="N323" s="152" t="s">
        <v>40</v>
      </c>
      <c r="P323" s="153">
        <f>O323*H323</f>
        <v>0</v>
      </c>
      <c r="Q323" s="153">
        <v>4.0664E-4</v>
      </c>
      <c r="R323" s="153">
        <f>Q323*H323</f>
        <v>2.4599686799999999E-2</v>
      </c>
      <c r="S323" s="153">
        <v>0</v>
      </c>
      <c r="T323" s="154">
        <f>S323*H323</f>
        <v>0</v>
      </c>
      <c r="AR323" s="155" t="s">
        <v>231</v>
      </c>
      <c r="AT323" s="155" t="s">
        <v>150</v>
      </c>
      <c r="AU323" s="155" t="s">
        <v>87</v>
      </c>
      <c r="AY323" s="16" t="s">
        <v>148</v>
      </c>
      <c r="BE323" s="156">
        <f>IF(N323="základná",J323,0)</f>
        <v>0</v>
      </c>
      <c r="BF323" s="156">
        <f>IF(N323="znížená",J323,0)</f>
        <v>0</v>
      </c>
      <c r="BG323" s="156">
        <f>IF(N323="zákl. prenesená",J323,0)</f>
        <v>0</v>
      </c>
      <c r="BH323" s="156">
        <f>IF(N323="zníž. prenesená",J323,0)</f>
        <v>0</v>
      </c>
      <c r="BI323" s="156">
        <f>IF(N323="nulová",J323,0)</f>
        <v>0</v>
      </c>
      <c r="BJ323" s="16" t="s">
        <v>87</v>
      </c>
      <c r="BK323" s="156">
        <f>ROUND(I323*H323,2)</f>
        <v>0</v>
      </c>
      <c r="BL323" s="16" t="s">
        <v>231</v>
      </c>
      <c r="BM323" s="155" t="s">
        <v>526</v>
      </c>
    </row>
    <row r="324" spans="2:65" s="11" customFormat="1" ht="25.95" customHeight="1">
      <c r="B324" s="130"/>
      <c r="D324" s="131" t="s">
        <v>73</v>
      </c>
      <c r="E324" s="132" t="s">
        <v>527</v>
      </c>
      <c r="F324" s="132" t="s">
        <v>528</v>
      </c>
      <c r="I324" s="133"/>
      <c r="J324" s="134">
        <f>BK324</f>
        <v>0</v>
      </c>
      <c r="L324" s="130"/>
      <c r="M324" s="135"/>
      <c r="P324" s="136">
        <f>P325</f>
        <v>0</v>
      </c>
      <c r="R324" s="136">
        <f>R325</f>
        <v>0</v>
      </c>
      <c r="T324" s="137">
        <f>T325</f>
        <v>0</v>
      </c>
      <c r="AR324" s="131" t="s">
        <v>154</v>
      </c>
      <c r="AT324" s="138" t="s">
        <v>73</v>
      </c>
      <c r="AU324" s="138" t="s">
        <v>74</v>
      </c>
      <c r="AY324" s="131" t="s">
        <v>148</v>
      </c>
      <c r="BK324" s="139">
        <f>BK325</f>
        <v>0</v>
      </c>
    </row>
    <row r="325" spans="2:65" s="1" customFormat="1" ht="33" customHeight="1">
      <c r="B325" s="142"/>
      <c r="C325" s="143" t="s">
        <v>529</v>
      </c>
      <c r="D325" s="143" t="s">
        <v>150</v>
      </c>
      <c r="E325" s="144" t="s">
        <v>530</v>
      </c>
      <c r="F325" s="145" t="s">
        <v>531</v>
      </c>
      <c r="G325" s="146" t="s">
        <v>532</v>
      </c>
      <c r="H325" s="147">
        <v>6</v>
      </c>
      <c r="I325" s="148"/>
      <c r="J325" s="149">
        <f>ROUND(I325*H325,2)</f>
        <v>0</v>
      </c>
      <c r="K325" s="150"/>
      <c r="L325" s="31"/>
      <c r="M325" s="190" t="s">
        <v>1</v>
      </c>
      <c r="N325" s="191" t="s">
        <v>40</v>
      </c>
      <c r="O325" s="192"/>
      <c r="P325" s="193">
        <f>O325*H325</f>
        <v>0</v>
      </c>
      <c r="Q325" s="193">
        <v>0</v>
      </c>
      <c r="R325" s="193">
        <f>Q325*H325</f>
        <v>0</v>
      </c>
      <c r="S325" s="193">
        <v>0</v>
      </c>
      <c r="T325" s="194">
        <f>S325*H325</f>
        <v>0</v>
      </c>
      <c r="AR325" s="155" t="s">
        <v>533</v>
      </c>
      <c r="AT325" s="155" t="s">
        <v>150</v>
      </c>
      <c r="AU325" s="155" t="s">
        <v>81</v>
      </c>
      <c r="AY325" s="16" t="s">
        <v>148</v>
      </c>
      <c r="BE325" s="156">
        <f>IF(N325="základná",J325,0)</f>
        <v>0</v>
      </c>
      <c r="BF325" s="156">
        <f>IF(N325="znížená",J325,0)</f>
        <v>0</v>
      </c>
      <c r="BG325" s="156">
        <f>IF(N325="zákl. prenesená",J325,0)</f>
        <v>0</v>
      </c>
      <c r="BH325" s="156">
        <f>IF(N325="zníž. prenesená",J325,0)</f>
        <v>0</v>
      </c>
      <c r="BI325" s="156">
        <f>IF(N325="nulová",J325,0)</f>
        <v>0</v>
      </c>
      <c r="BJ325" s="16" t="s">
        <v>87</v>
      </c>
      <c r="BK325" s="156">
        <f>ROUND(I325*H325,2)</f>
        <v>0</v>
      </c>
      <c r="BL325" s="16" t="s">
        <v>533</v>
      </c>
      <c r="BM325" s="155" t="s">
        <v>534</v>
      </c>
    </row>
    <row r="326" spans="2:65" s="1" customFormat="1" ht="6.9" customHeight="1">
      <c r="B326" s="46"/>
      <c r="C326" s="47"/>
      <c r="D326" s="47"/>
      <c r="E326" s="47"/>
      <c r="F326" s="47"/>
      <c r="G326" s="47"/>
      <c r="H326" s="47"/>
      <c r="I326" s="47"/>
      <c r="J326" s="47"/>
      <c r="K326" s="47"/>
      <c r="L326" s="31"/>
    </row>
  </sheetData>
  <autoFilter ref="C136:K325" xr:uid="{00000000-0009-0000-0000-000001000000}"/>
  <mergeCells count="12">
    <mergeCell ref="E129:H129"/>
    <mergeCell ref="L2:V2"/>
    <mergeCell ref="E85:H85"/>
    <mergeCell ref="E87:H87"/>
    <mergeCell ref="E89:H89"/>
    <mergeCell ref="E125:H125"/>
    <mergeCell ref="E127:H12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85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5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6" t="s">
        <v>91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4.9" customHeight="1">
      <c r="B4" s="19"/>
      <c r="D4" s="20" t="s">
        <v>107</v>
      </c>
      <c r="L4" s="19"/>
      <c r="M4" s="94" t="s">
        <v>9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43" t="str">
        <f>'Rekapitulácia stavby'!K6</f>
        <v>Stavebné úpravy objektov a areálu pozorovateľne Krajskej hvezdárne Malý Diel Žilina</v>
      </c>
      <c r="F7" s="244"/>
      <c r="G7" s="244"/>
      <c r="H7" s="244"/>
      <c r="L7" s="19"/>
    </row>
    <row r="8" spans="2:46" ht="12" customHeight="1">
      <c r="B8" s="19"/>
      <c r="D8" s="26" t="s">
        <v>108</v>
      </c>
      <c r="L8" s="19"/>
    </row>
    <row r="9" spans="2:46" s="1" customFormat="1" ht="16.5" customHeight="1">
      <c r="B9" s="31"/>
      <c r="E9" s="243" t="s">
        <v>109</v>
      </c>
      <c r="F9" s="242"/>
      <c r="G9" s="242"/>
      <c r="H9" s="242"/>
      <c r="L9" s="31"/>
    </row>
    <row r="10" spans="2:46" s="1" customFormat="1" ht="12" customHeight="1">
      <c r="B10" s="31"/>
      <c r="D10" s="26" t="s">
        <v>110</v>
      </c>
      <c r="L10" s="31"/>
    </row>
    <row r="11" spans="2:46" s="1" customFormat="1" ht="16.5" customHeight="1">
      <c r="B11" s="31"/>
      <c r="E11" s="215" t="s">
        <v>535</v>
      </c>
      <c r="F11" s="242"/>
      <c r="G11" s="242"/>
      <c r="H11" s="242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customHeight="1">
      <c r="B14" s="31"/>
      <c r="D14" s="26" t="s">
        <v>19</v>
      </c>
      <c r="F14" s="24" t="s">
        <v>20</v>
      </c>
      <c r="I14" s="26" t="s">
        <v>21</v>
      </c>
      <c r="J14" s="54">
        <f>'Rekapitulácia stavby'!AN8</f>
        <v>0</v>
      </c>
      <c r="L14" s="31"/>
    </row>
    <row r="15" spans="2:46" s="1" customFormat="1" ht="10.65" customHeight="1">
      <c r="B15" s="31"/>
      <c r="L15" s="31"/>
    </row>
    <row r="16" spans="2:46" s="1" customFormat="1" ht="12" customHeight="1">
      <c r="B16" s="31"/>
      <c r="D16" s="26" t="s">
        <v>22</v>
      </c>
      <c r="I16" s="26" t="s">
        <v>23</v>
      </c>
      <c r="J16" s="24" t="s">
        <v>1</v>
      </c>
      <c r="L16" s="31"/>
    </row>
    <row r="17" spans="2:12" s="1" customFormat="1" ht="18" customHeight="1">
      <c r="B17" s="31"/>
      <c r="E17" s="24" t="s">
        <v>24</v>
      </c>
      <c r="I17" s="26" t="s">
        <v>25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26</v>
      </c>
      <c r="I19" s="26" t="s">
        <v>23</v>
      </c>
      <c r="J19" s="27" t="str">
        <f>'Rekapitulácia stavby'!AN13</f>
        <v>Vyplň údaj</v>
      </c>
      <c r="L19" s="31"/>
    </row>
    <row r="20" spans="2:12" s="1" customFormat="1" ht="18" customHeight="1">
      <c r="B20" s="31"/>
      <c r="E20" s="245" t="str">
        <f>'Rekapitulácia stavby'!E14</f>
        <v>Vyplň údaj</v>
      </c>
      <c r="F20" s="221"/>
      <c r="G20" s="221"/>
      <c r="H20" s="221"/>
      <c r="I20" s="26" t="s">
        <v>25</v>
      </c>
      <c r="J20" s="27" t="str">
        <f>'Rekapitulácia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28</v>
      </c>
      <c r="I22" s="26" t="s">
        <v>23</v>
      </c>
      <c r="J22" s="24" t="s">
        <v>1</v>
      </c>
      <c r="L22" s="31"/>
    </row>
    <row r="23" spans="2:12" s="1" customFormat="1" ht="18" customHeight="1">
      <c r="B23" s="31"/>
      <c r="E23" s="24" t="s">
        <v>29</v>
      </c>
      <c r="I23" s="26" t="s">
        <v>25</v>
      </c>
      <c r="J23" s="24" t="s">
        <v>1</v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31</v>
      </c>
      <c r="I25" s="26" t="s">
        <v>23</v>
      </c>
      <c r="J25" s="24" t="str">
        <f>IF('Rekapitulácia stavby'!AN19="","",'Rekapitulácia stavby'!AN19)</f>
        <v/>
      </c>
      <c r="L25" s="31"/>
    </row>
    <row r="26" spans="2:12" s="1" customFormat="1" ht="18" customHeight="1">
      <c r="B26" s="31"/>
      <c r="E26" s="24" t="str">
        <f>IF('Rekapitulácia stavby'!E20="","",'Rekapitulácia stavby'!E20)</f>
        <v xml:space="preserve"> </v>
      </c>
      <c r="I26" s="26" t="s">
        <v>25</v>
      </c>
      <c r="J26" s="24" t="str">
        <f>IF('Rekapitulácia stavby'!AN20="","",'Rekapitulácia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5"/>
      <c r="E29" s="235" t="s">
        <v>1</v>
      </c>
      <c r="F29" s="235"/>
      <c r="G29" s="235"/>
      <c r="H29" s="235"/>
      <c r="L29" s="95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35" customHeight="1">
      <c r="B32" s="31"/>
      <c r="D32" s="96" t="s">
        <v>34</v>
      </c>
      <c r="J32" s="67">
        <f>ROUND(J128, 2)</f>
        <v>0</v>
      </c>
      <c r="L32" s="31"/>
    </row>
    <row r="33" spans="2:12" s="1" customFormat="1" ht="6.9" customHeight="1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4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4" customHeight="1">
      <c r="B35" s="31"/>
      <c r="D35" s="97" t="s">
        <v>38</v>
      </c>
      <c r="E35" s="36" t="s">
        <v>39</v>
      </c>
      <c r="F35" s="98">
        <f>ROUND((SUM(BE128:BE184)),  2)</f>
        <v>0</v>
      </c>
      <c r="G35" s="99"/>
      <c r="H35" s="99"/>
      <c r="I35" s="100">
        <v>0.23</v>
      </c>
      <c r="J35" s="98">
        <f>ROUND(((SUM(BE128:BE184))*I35),  2)</f>
        <v>0</v>
      </c>
      <c r="L35" s="31"/>
    </row>
    <row r="36" spans="2:12" s="1" customFormat="1" ht="14.4" customHeight="1">
      <c r="B36" s="31"/>
      <c r="E36" s="36" t="s">
        <v>40</v>
      </c>
      <c r="F36" s="98">
        <f>ROUND((SUM(BF128:BF184)),  2)</f>
        <v>0</v>
      </c>
      <c r="G36" s="99"/>
      <c r="H36" s="99"/>
      <c r="I36" s="100">
        <v>0.23</v>
      </c>
      <c r="J36" s="98">
        <f>ROUND(((SUM(BF128:BF184))*I36),  2)</f>
        <v>0</v>
      </c>
      <c r="L36" s="31"/>
    </row>
    <row r="37" spans="2:12" s="1" customFormat="1" ht="14.4" hidden="1" customHeight="1">
      <c r="B37" s="31"/>
      <c r="E37" s="26" t="s">
        <v>41</v>
      </c>
      <c r="F37" s="87">
        <f>ROUND((SUM(BG128:BG184)),  2)</f>
        <v>0</v>
      </c>
      <c r="I37" s="101">
        <v>0.23</v>
      </c>
      <c r="J37" s="87">
        <f>0</f>
        <v>0</v>
      </c>
      <c r="L37" s="31"/>
    </row>
    <row r="38" spans="2:12" s="1" customFormat="1" ht="14.4" hidden="1" customHeight="1">
      <c r="B38" s="31"/>
      <c r="E38" s="26" t="s">
        <v>42</v>
      </c>
      <c r="F38" s="87">
        <f>ROUND((SUM(BH128:BH184)),  2)</f>
        <v>0</v>
      </c>
      <c r="I38" s="101">
        <v>0.23</v>
      </c>
      <c r="J38" s="87">
        <f>0</f>
        <v>0</v>
      </c>
      <c r="L38" s="31"/>
    </row>
    <row r="39" spans="2:12" s="1" customFormat="1" ht="14.4" hidden="1" customHeight="1">
      <c r="B39" s="31"/>
      <c r="E39" s="36" t="s">
        <v>43</v>
      </c>
      <c r="F39" s="98">
        <f>ROUND((SUM(BI128:BI184)),  2)</f>
        <v>0</v>
      </c>
      <c r="G39" s="99"/>
      <c r="H39" s="99"/>
      <c r="I39" s="100">
        <v>0</v>
      </c>
      <c r="J39" s="98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102"/>
      <c r="D41" s="103" t="s">
        <v>44</v>
      </c>
      <c r="E41" s="58"/>
      <c r="F41" s="58"/>
      <c r="G41" s="104" t="s">
        <v>45</v>
      </c>
      <c r="H41" s="105" t="s">
        <v>46</v>
      </c>
      <c r="I41" s="58"/>
      <c r="J41" s="106">
        <f>SUM(J32:J39)</f>
        <v>0</v>
      </c>
      <c r="K41" s="107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5" t="s">
        <v>49</v>
      </c>
      <c r="E61" s="33"/>
      <c r="F61" s="108" t="s">
        <v>50</v>
      </c>
      <c r="G61" s="45" t="s">
        <v>49</v>
      </c>
      <c r="H61" s="33"/>
      <c r="I61" s="33"/>
      <c r="J61" s="109" t="s">
        <v>50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5" t="s">
        <v>49</v>
      </c>
      <c r="E76" s="33"/>
      <c r="F76" s="108" t="s">
        <v>50</v>
      </c>
      <c r="G76" s="45" t="s">
        <v>49</v>
      </c>
      <c r="H76" s="33"/>
      <c r="I76" s="33"/>
      <c r="J76" s="109" t="s">
        <v>50</v>
      </c>
      <c r="K76" s="33"/>
      <c r="L76" s="31"/>
    </row>
    <row r="77" spans="2:12" s="1" customFormat="1" ht="14.4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6.9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4.9" customHeight="1">
      <c r="B82" s="31"/>
      <c r="C82" s="20" t="s">
        <v>112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15</v>
      </c>
      <c r="L84" s="31"/>
    </row>
    <row r="85" spans="2:12" s="1" customFormat="1" ht="26.25" customHeight="1">
      <c r="B85" s="31"/>
      <c r="E85" s="243" t="str">
        <f>E7</f>
        <v>Stavebné úpravy objektov a areálu pozorovateľne Krajskej hvezdárne Malý Diel Žilina</v>
      </c>
      <c r="F85" s="244"/>
      <c r="G85" s="244"/>
      <c r="H85" s="244"/>
      <c r="L85" s="31"/>
    </row>
    <row r="86" spans="2:12" ht="12" customHeight="1">
      <c r="B86" s="19"/>
      <c r="C86" s="26" t="s">
        <v>108</v>
      </c>
      <c r="L86" s="19"/>
    </row>
    <row r="87" spans="2:12" s="1" customFormat="1" ht="16.5" customHeight="1">
      <c r="B87" s="31"/>
      <c r="E87" s="243" t="s">
        <v>109</v>
      </c>
      <c r="F87" s="242"/>
      <c r="G87" s="242"/>
      <c r="H87" s="242"/>
      <c r="L87" s="31"/>
    </row>
    <row r="88" spans="2:12" s="1" customFormat="1" ht="12" customHeight="1">
      <c r="B88" s="31"/>
      <c r="C88" s="26" t="s">
        <v>110</v>
      </c>
      <c r="L88" s="31"/>
    </row>
    <row r="89" spans="2:12" s="1" customFormat="1" ht="16.5" customHeight="1">
      <c r="B89" s="31"/>
      <c r="E89" s="215" t="str">
        <f>E11</f>
        <v>01.2 - Elektroinštalácia</v>
      </c>
      <c r="F89" s="242"/>
      <c r="G89" s="242"/>
      <c r="H89" s="242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19</v>
      </c>
      <c r="F91" s="24" t="str">
        <f>F14</f>
        <v>Žilina</v>
      </c>
      <c r="I91" s="26" t="s">
        <v>21</v>
      </c>
      <c r="J91" s="54">
        <f>IF(J14="","",J14)</f>
        <v>0</v>
      </c>
      <c r="L91" s="31"/>
    </row>
    <row r="92" spans="2:12" s="1" customFormat="1" ht="6.9" customHeight="1">
      <c r="B92" s="31"/>
      <c r="L92" s="31"/>
    </row>
    <row r="93" spans="2:12" s="1" customFormat="1" ht="25.65" customHeight="1">
      <c r="B93" s="31"/>
      <c r="C93" s="26" t="s">
        <v>22</v>
      </c>
      <c r="F93" s="24" t="str">
        <f>E17</f>
        <v>Krajská hvezdáreň v Žiline, Malý Diel, Žilina</v>
      </c>
      <c r="I93" s="26" t="s">
        <v>28</v>
      </c>
      <c r="J93" s="29" t="str">
        <f>E23</f>
        <v>STUDIO APP, s.r.o. Kysucké Nové Mesto</v>
      </c>
      <c r="L93" s="31"/>
    </row>
    <row r="94" spans="2:12" s="1" customFormat="1" ht="15.15" customHeight="1">
      <c r="B94" s="31"/>
      <c r="C94" s="26" t="s">
        <v>26</v>
      </c>
      <c r="F94" s="24" t="str">
        <f>IF(E20="","",E20)</f>
        <v>Vyplň údaj</v>
      </c>
      <c r="I94" s="26" t="s">
        <v>31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10" t="s">
        <v>113</v>
      </c>
      <c r="D96" s="102"/>
      <c r="E96" s="102"/>
      <c r="F96" s="102"/>
      <c r="G96" s="102"/>
      <c r="H96" s="102"/>
      <c r="I96" s="102"/>
      <c r="J96" s="111" t="s">
        <v>114</v>
      </c>
      <c r="K96" s="102"/>
      <c r="L96" s="31"/>
    </row>
    <row r="97" spans="2:47" s="1" customFormat="1" ht="10.35" customHeight="1">
      <c r="B97" s="31"/>
      <c r="L97" s="31"/>
    </row>
    <row r="98" spans="2:47" s="1" customFormat="1" ht="22.65" customHeight="1">
      <c r="B98" s="31"/>
      <c r="C98" s="112" t="s">
        <v>115</v>
      </c>
      <c r="J98" s="67">
        <f>J128</f>
        <v>0</v>
      </c>
      <c r="L98" s="31"/>
      <c r="AU98" s="16" t="s">
        <v>116</v>
      </c>
    </row>
    <row r="99" spans="2:47" s="8" customFormat="1" ht="24.9" customHeight="1">
      <c r="B99" s="113"/>
      <c r="D99" s="114" t="s">
        <v>117</v>
      </c>
      <c r="E99" s="115"/>
      <c r="F99" s="115"/>
      <c r="G99" s="115"/>
      <c r="H99" s="115"/>
      <c r="I99" s="115"/>
      <c r="J99" s="116">
        <f>J129</f>
        <v>0</v>
      </c>
      <c r="L99" s="113"/>
    </row>
    <row r="100" spans="2:47" s="9" customFormat="1" ht="19.95" customHeight="1">
      <c r="B100" s="117"/>
      <c r="D100" s="118" t="s">
        <v>122</v>
      </c>
      <c r="E100" s="119"/>
      <c r="F100" s="119"/>
      <c r="G100" s="119"/>
      <c r="H100" s="119"/>
      <c r="I100" s="119"/>
      <c r="J100" s="120">
        <f>J130</f>
        <v>0</v>
      </c>
      <c r="L100" s="117"/>
    </row>
    <row r="101" spans="2:47" s="8" customFormat="1" ht="24.9" customHeight="1">
      <c r="B101" s="113"/>
      <c r="D101" s="114" t="s">
        <v>536</v>
      </c>
      <c r="E101" s="115"/>
      <c r="F101" s="115"/>
      <c r="G101" s="115"/>
      <c r="H101" s="115"/>
      <c r="I101" s="115"/>
      <c r="J101" s="116">
        <f>J132</f>
        <v>0</v>
      </c>
      <c r="L101" s="113"/>
    </row>
    <row r="102" spans="2:47" s="8" customFormat="1" ht="24.9" customHeight="1">
      <c r="B102" s="113"/>
      <c r="D102" s="114" t="s">
        <v>537</v>
      </c>
      <c r="E102" s="115"/>
      <c r="F102" s="115"/>
      <c r="G102" s="115"/>
      <c r="H102" s="115"/>
      <c r="I102" s="115"/>
      <c r="J102" s="116">
        <f>J137</f>
        <v>0</v>
      </c>
      <c r="L102" s="113"/>
    </row>
    <row r="103" spans="2:47" s="9" customFormat="1" ht="19.95" customHeight="1">
      <c r="B103" s="117"/>
      <c r="D103" s="118" t="s">
        <v>538</v>
      </c>
      <c r="E103" s="119"/>
      <c r="F103" s="119"/>
      <c r="G103" s="119"/>
      <c r="H103" s="119"/>
      <c r="I103" s="119"/>
      <c r="J103" s="120">
        <f>J138</f>
        <v>0</v>
      </c>
      <c r="L103" s="117"/>
    </row>
    <row r="104" spans="2:47" s="9" customFormat="1" ht="19.95" customHeight="1">
      <c r="B104" s="117"/>
      <c r="D104" s="118" t="s">
        <v>539</v>
      </c>
      <c r="E104" s="119"/>
      <c r="F104" s="119"/>
      <c r="G104" s="119"/>
      <c r="H104" s="119"/>
      <c r="I104" s="119"/>
      <c r="J104" s="120">
        <f>J176</f>
        <v>0</v>
      </c>
      <c r="L104" s="117"/>
    </row>
    <row r="105" spans="2:47" s="8" customFormat="1" ht="24.9" customHeight="1">
      <c r="B105" s="113"/>
      <c r="D105" s="114" t="s">
        <v>133</v>
      </c>
      <c r="E105" s="115"/>
      <c r="F105" s="115"/>
      <c r="G105" s="115"/>
      <c r="H105" s="115"/>
      <c r="I105" s="115"/>
      <c r="J105" s="116">
        <f>J180</f>
        <v>0</v>
      </c>
      <c r="L105" s="113"/>
    </row>
    <row r="106" spans="2:47" s="8" customFormat="1" ht="24.9" customHeight="1">
      <c r="B106" s="113"/>
      <c r="D106" s="114" t="s">
        <v>540</v>
      </c>
      <c r="E106" s="115"/>
      <c r="F106" s="115"/>
      <c r="G106" s="115"/>
      <c r="H106" s="115"/>
      <c r="I106" s="115"/>
      <c r="J106" s="116">
        <f>J183</f>
        <v>0</v>
      </c>
      <c r="L106" s="113"/>
    </row>
    <row r="107" spans="2:47" s="1" customFormat="1" ht="21.75" customHeight="1">
      <c r="B107" s="31"/>
      <c r="L107" s="31"/>
    </row>
    <row r="108" spans="2:47" s="1" customFormat="1" ht="6.9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1"/>
    </row>
    <row r="112" spans="2:47" s="1" customFormat="1" ht="6.9" customHeight="1"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31"/>
    </row>
    <row r="113" spans="2:63" s="1" customFormat="1" ht="24.9" customHeight="1">
      <c r="B113" s="31"/>
      <c r="C113" s="20" t="s">
        <v>134</v>
      </c>
      <c r="L113" s="31"/>
    </row>
    <row r="114" spans="2:63" s="1" customFormat="1" ht="6.9" customHeight="1">
      <c r="B114" s="31"/>
      <c r="L114" s="31"/>
    </row>
    <row r="115" spans="2:63" s="1" customFormat="1" ht="12" customHeight="1">
      <c r="B115" s="31"/>
      <c r="C115" s="26" t="s">
        <v>15</v>
      </c>
      <c r="L115" s="31"/>
    </row>
    <row r="116" spans="2:63" s="1" customFormat="1" ht="26.25" customHeight="1">
      <c r="B116" s="31"/>
      <c r="E116" s="243" t="str">
        <f>E7</f>
        <v>Stavebné úpravy objektov a areálu pozorovateľne Krajskej hvezdárne Malý Diel Žilina</v>
      </c>
      <c r="F116" s="244"/>
      <c r="G116" s="244"/>
      <c r="H116" s="244"/>
      <c r="L116" s="31"/>
    </row>
    <row r="117" spans="2:63" ht="12" customHeight="1">
      <c r="B117" s="19"/>
      <c r="C117" s="26" t="s">
        <v>108</v>
      </c>
      <c r="L117" s="19"/>
    </row>
    <row r="118" spans="2:63" s="1" customFormat="1" ht="16.5" customHeight="1">
      <c r="B118" s="31"/>
      <c r="E118" s="243" t="s">
        <v>109</v>
      </c>
      <c r="F118" s="242"/>
      <c r="G118" s="242"/>
      <c r="H118" s="242"/>
      <c r="L118" s="31"/>
    </row>
    <row r="119" spans="2:63" s="1" customFormat="1" ht="12" customHeight="1">
      <c r="B119" s="31"/>
      <c r="C119" s="26" t="s">
        <v>110</v>
      </c>
      <c r="L119" s="31"/>
    </row>
    <row r="120" spans="2:63" s="1" customFormat="1" ht="16.5" customHeight="1">
      <c r="B120" s="31"/>
      <c r="E120" s="215" t="str">
        <f>E11</f>
        <v>01.2 - Elektroinštalácia</v>
      </c>
      <c r="F120" s="242"/>
      <c r="G120" s="242"/>
      <c r="H120" s="242"/>
      <c r="L120" s="31"/>
    </row>
    <row r="121" spans="2:63" s="1" customFormat="1" ht="6.9" customHeight="1">
      <c r="B121" s="31"/>
      <c r="L121" s="31"/>
    </row>
    <row r="122" spans="2:63" s="1" customFormat="1" ht="12" customHeight="1">
      <c r="B122" s="31"/>
      <c r="C122" s="26" t="s">
        <v>19</v>
      </c>
      <c r="F122" s="24" t="str">
        <f>F14</f>
        <v>Žilina</v>
      </c>
      <c r="I122" s="26" t="s">
        <v>21</v>
      </c>
      <c r="J122" s="54">
        <f>IF(J14="","",J14)</f>
        <v>0</v>
      </c>
      <c r="L122" s="31"/>
    </row>
    <row r="123" spans="2:63" s="1" customFormat="1" ht="6.9" customHeight="1">
      <c r="B123" s="31"/>
      <c r="L123" s="31"/>
    </row>
    <row r="124" spans="2:63" s="1" customFormat="1" ht="25.65" customHeight="1">
      <c r="B124" s="31"/>
      <c r="C124" s="26" t="s">
        <v>22</v>
      </c>
      <c r="F124" s="24" t="str">
        <f>E17</f>
        <v>Krajská hvezdáreň v Žiline, Malý Diel, Žilina</v>
      </c>
      <c r="I124" s="26" t="s">
        <v>28</v>
      </c>
      <c r="J124" s="29" t="str">
        <f>E23</f>
        <v>STUDIO APP, s.r.o. Kysucké Nové Mesto</v>
      </c>
      <c r="L124" s="31"/>
    </row>
    <row r="125" spans="2:63" s="1" customFormat="1" ht="15.15" customHeight="1">
      <c r="B125" s="31"/>
      <c r="C125" s="26" t="s">
        <v>26</v>
      </c>
      <c r="F125" s="24" t="str">
        <f>IF(E20="","",E20)</f>
        <v>Vyplň údaj</v>
      </c>
      <c r="I125" s="26" t="s">
        <v>31</v>
      </c>
      <c r="J125" s="29" t="str">
        <f>E26</f>
        <v xml:space="preserve"> </v>
      </c>
      <c r="L125" s="31"/>
    </row>
    <row r="126" spans="2:63" s="1" customFormat="1" ht="10.35" customHeight="1">
      <c r="B126" s="31"/>
      <c r="L126" s="31"/>
    </row>
    <row r="127" spans="2:63" s="10" customFormat="1" ht="29.25" customHeight="1">
      <c r="B127" s="121"/>
      <c r="C127" s="122" t="s">
        <v>135</v>
      </c>
      <c r="D127" s="123" t="s">
        <v>59</v>
      </c>
      <c r="E127" s="123" t="s">
        <v>55</v>
      </c>
      <c r="F127" s="123" t="s">
        <v>56</v>
      </c>
      <c r="G127" s="123" t="s">
        <v>136</v>
      </c>
      <c r="H127" s="123" t="s">
        <v>137</v>
      </c>
      <c r="I127" s="123" t="s">
        <v>138</v>
      </c>
      <c r="J127" s="124" t="s">
        <v>114</v>
      </c>
      <c r="K127" s="125" t="s">
        <v>139</v>
      </c>
      <c r="L127" s="121"/>
      <c r="M127" s="60" t="s">
        <v>1</v>
      </c>
      <c r="N127" s="61" t="s">
        <v>38</v>
      </c>
      <c r="O127" s="61" t="s">
        <v>140</v>
      </c>
      <c r="P127" s="61" t="s">
        <v>141</v>
      </c>
      <c r="Q127" s="61" t="s">
        <v>142</v>
      </c>
      <c r="R127" s="61" t="s">
        <v>143</v>
      </c>
      <c r="S127" s="61" t="s">
        <v>144</v>
      </c>
      <c r="T127" s="62" t="s">
        <v>145</v>
      </c>
    </row>
    <row r="128" spans="2:63" s="1" customFormat="1" ht="22.65" customHeight="1">
      <c r="B128" s="31"/>
      <c r="C128" s="65" t="s">
        <v>115</v>
      </c>
      <c r="J128" s="126">
        <f>BK128</f>
        <v>0</v>
      </c>
      <c r="L128" s="31"/>
      <c r="M128" s="63"/>
      <c r="N128" s="55"/>
      <c r="O128" s="55"/>
      <c r="P128" s="127">
        <f>P129+P132+P137+P180+P183</f>
        <v>0</v>
      </c>
      <c r="Q128" s="55"/>
      <c r="R128" s="127">
        <f>R129+R132+R137+R180+R183</f>
        <v>0</v>
      </c>
      <c r="S128" s="55"/>
      <c r="T128" s="128">
        <f>T129+T132+T137+T180+T183</f>
        <v>0</v>
      </c>
      <c r="AT128" s="16" t="s">
        <v>73</v>
      </c>
      <c r="AU128" s="16" t="s">
        <v>116</v>
      </c>
      <c r="BK128" s="129">
        <f>BK129+BK132+BK137+BK180+BK183</f>
        <v>0</v>
      </c>
    </row>
    <row r="129" spans="2:65" s="11" customFormat="1" ht="25.95" customHeight="1">
      <c r="B129" s="130"/>
      <c r="D129" s="131" t="s">
        <v>73</v>
      </c>
      <c r="E129" s="132" t="s">
        <v>146</v>
      </c>
      <c r="F129" s="132" t="s">
        <v>147</v>
      </c>
      <c r="I129" s="133"/>
      <c r="J129" s="134">
        <f>BK129</f>
        <v>0</v>
      </c>
      <c r="L129" s="130"/>
      <c r="M129" s="135"/>
      <c r="P129" s="136">
        <f>P130</f>
        <v>0</v>
      </c>
      <c r="R129" s="136">
        <f>R130</f>
        <v>0</v>
      </c>
      <c r="T129" s="137">
        <f>T130</f>
        <v>0</v>
      </c>
      <c r="AR129" s="131" t="s">
        <v>81</v>
      </c>
      <c r="AT129" s="138" t="s">
        <v>73</v>
      </c>
      <c r="AU129" s="138" t="s">
        <v>74</v>
      </c>
      <c r="AY129" s="131" t="s">
        <v>148</v>
      </c>
      <c r="BK129" s="139">
        <f>BK130</f>
        <v>0</v>
      </c>
    </row>
    <row r="130" spans="2:65" s="11" customFormat="1" ht="22.65" customHeight="1">
      <c r="B130" s="130"/>
      <c r="D130" s="131" t="s">
        <v>73</v>
      </c>
      <c r="E130" s="140" t="s">
        <v>193</v>
      </c>
      <c r="F130" s="140" t="s">
        <v>230</v>
      </c>
      <c r="I130" s="133"/>
      <c r="J130" s="141">
        <f>BK130</f>
        <v>0</v>
      </c>
      <c r="L130" s="130"/>
      <c r="M130" s="135"/>
      <c r="P130" s="136">
        <f>P131</f>
        <v>0</v>
      </c>
      <c r="R130" s="136">
        <f>R131</f>
        <v>0</v>
      </c>
      <c r="T130" s="137">
        <f>T131</f>
        <v>0</v>
      </c>
      <c r="AR130" s="131" t="s">
        <v>81</v>
      </c>
      <c r="AT130" s="138" t="s">
        <v>73</v>
      </c>
      <c r="AU130" s="138" t="s">
        <v>81</v>
      </c>
      <c r="AY130" s="131" t="s">
        <v>148</v>
      </c>
      <c r="BK130" s="139">
        <f>BK131</f>
        <v>0</v>
      </c>
    </row>
    <row r="131" spans="2:65" s="1" customFormat="1" ht="33" customHeight="1">
      <c r="B131" s="142"/>
      <c r="C131" s="143" t="s">
        <v>81</v>
      </c>
      <c r="D131" s="143" t="s">
        <v>150</v>
      </c>
      <c r="E131" s="144" t="s">
        <v>541</v>
      </c>
      <c r="F131" s="145" t="s">
        <v>542</v>
      </c>
      <c r="G131" s="146" t="s">
        <v>196</v>
      </c>
      <c r="H131" s="147">
        <v>35</v>
      </c>
      <c r="I131" s="148"/>
      <c r="J131" s="149">
        <f>ROUND(I131*H131,2)</f>
        <v>0</v>
      </c>
      <c r="K131" s="150"/>
      <c r="L131" s="31"/>
      <c r="M131" s="151" t="s">
        <v>1</v>
      </c>
      <c r="N131" s="152" t="s">
        <v>40</v>
      </c>
      <c r="P131" s="153">
        <f>O131*H131</f>
        <v>0</v>
      </c>
      <c r="Q131" s="153">
        <v>0</v>
      </c>
      <c r="R131" s="153">
        <f>Q131*H131</f>
        <v>0</v>
      </c>
      <c r="S131" s="153">
        <v>0</v>
      </c>
      <c r="T131" s="154">
        <f>S131*H131</f>
        <v>0</v>
      </c>
      <c r="AR131" s="155" t="s">
        <v>154</v>
      </c>
      <c r="AT131" s="155" t="s">
        <v>150</v>
      </c>
      <c r="AU131" s="155" t="s">
        <v>87</v>
      </c>
      <c r="AY131" s="16" t="s">
        <v>148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6" t="s">
        <v>87</v>
      </c>
      <c r="BK131" s="156">
        <f>ROUND(I131*H131,2)</f>
        <v>0</v>
      </c>
      <c r="BL131" s="16" t="s">
        <v>154</v>
      </c>
      <c r="BM131" s="155" t="s">
        <v>87</v>
      </c>
    </row>
    <row r="132" spans="2:65" s="11" customFormat="1" ht="25.95" customHeight="1">
      <c r="B132" s="130"/>
      <c r="D132" s="131" t="s">
        <v>73</v>
      </c>
      <c r="E132" s="132" t="s">
        <v>543</v>
      </c>
      <c r="F132" s="132" t="s">
        <v>544</v>
      </c>
      <c r="I132" s="133"/>
      <c r="J132" s="134">
        <f>BK132</f>
        <v>0</v>
      </c>
      <c r="L132" s="130"/>
      <c r="M132" s="135"/>
      <c r="P132" s="136">
        <f>SUM(P133:P136)</f>
        <v>0</v>
      </c>
      <c r="R132" s="136">
        <f>SUM(R133:R136)</f>
        <v>0</v>
      </c>
      <c r="T132" s="137">
        <f>SUM(T133:T136)</f>
        <v>0</v>
      </c>
      <c r="AR132" s="131" t="s">
        <v>163</v>
      </c>
      <c r="AT132" s="138" t="s">
        <v>73</v>
      </c>
      <c r="AU132" s="138" t="s">
        <v>74</v>
      </c>
      <c r="AY132" s="131" t="s">
        <v>148</v>
      </c>
      <c r="BK132" s="139">
        <f>SUM(BK133:BK136)</f>
        <v>0</v>
      </c>
    </row>
    <row r="133" spans="2:65" s="1" customFormat="1" ht="24.15" customHeight="1">
      <c r="B133" s="142"/>
      <c r="C133" s="143" t="s">
        <v>87</v>
      </c>
      <c r="D133" s="143" t="s">
        <v>150</v>
      </c>
      <c r="E133" s="144" t="s">
        <v>545</v>
      </c>
      <c r="F133" s="145" t="s">
        <v>546</v>
      </c>
      <c r="G133" s="146" t="s">
        <v>196</v>
      </c>
      <c r="H133" s="147">
        <v>15</v>
      </c>
      <c r="I133" s="148"/>
      <c r="J133" s="149">
        <f>ROUND(I133*H133,2)</f>
        <v>0</v>
      </c>
      <c r="K133" s="150"/>
      <c r="L133" s="31"/>
      <c r="M133" s="151" t="s">
        <v>1</v>
      </c>
      <c r="N133" s="152" t="s">
        <v>40</v>
      </c>
      <c r="P133" s="153">
        <f>O133*H133</f>
        <v>0</v>
      </c>
      <c r="Q133" s="153">
        <v>0</v>
      </c>
      <c r="R133" s="153">
        <f>Q133*H133</f>
        <v>0</v>
      </c>
      <c r="S133" s="153">
        <v>0</v>
      </c>
      <c r="T133" s="154">
        <f>S133*H133</f>
        <v>0</v>
      </c>
      <c r="AR133" s="155" t="s">
        <v>465</v>
      </c>
      <c r="AT133" s="155" t="s">
        <v>150</v>
      </c>
      <c r="AU133" s="155" t="s">
        <v>81</v>
      </c>
      <c r="AY133" s="16" t="s">
        <v>148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6" t="s">
        <v>87</v>
      </c>
      <c r="BK133" s="156">
        <f>ROUND(I133*H133,2)</f>
        <v>0</v>
      </c>
      <c r="BL133" s="16" t="s">
        <v>465</v>
      </c>
      <c r="BM133" s="155" t="s">
        <v>154</v>
      </c>
    </row>
    <row r="134" spans="2:65" s="1" customFormat="1" ht="24.15" customHeight="1">
      <c r="B134" s="142"/>
      <c r="C134" s="143" t="s">
        <v>163</v>
      </c>
      <c r="D134" s="143" t="s">
        <v>150</v>
      </c>
      <c r="E134" s="144" t="s">
        <v>547</v>
      </c>
      <c r="F134" s="145" t="s">
        <v>548</v>
      </c>
      <c r="G134" s="146" t="s">
        <v>196</v>
      </c>
      <c r="H134" s="147">
        <v>15</v>
      </c>
      <c r="I134" s="148"/>
      <c r="J134" s="149">
        <f>ROUND(I134*H134,2)</f>
        <v>0</v>
      </c>
      <c r="K134" s="150"/>
      <c r="L134" s="31"/>
      <c r="M134" s="151" t="s">
        <v>1</v>
      </c>
      <c r="N134" s="152" t="s">
        <v>40</v>
      </c>
      <c r="P134" s="153">
        <f>O134*H134</f>
        <v>0</v>
      </c>
      <c r="Q134" s="153">
        <v>0</v>
      </c>
      <c r="R134" s="153">
        <f>Q134*H134</f>
        <v>0</v>
      </c>
      <c r="S134" s="153">
        <v>0</v>
      </c>
      <c r="T134" s="154">
        <f>S134*H134</f>
        <v>0</v>
      </c>
      <c r="AR134" s="155" t="s">
        <v>465</v>
      </c>
      <c r="AT134" s="155" t="s">
        <v>150</v>
      </c>
      <c r="AU134" s="155" t="s">
        <v>81</v>
      </c>
      <c r="AY134" s="16" t="s">
        <v>148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6" t="s">
        <v>87</v>
      </c>
      <c r="BK134" s="156">
        <f>ROUND(I134*H134,2)</f>
        <v>0</v>
      </c>
      <c r="BL134" s="16" t="s">
        <v>465</v>
      </c>
      <c r="BM134" s="155" t="s">
        <v>177</v>
      </c>
    </row>
    <row r="135" spans="2:65" s="1" customFormat="1" ht="16.5" customHeight="1">
      <c r="B135" s="142"/>
      <c r="C135" s="178" t="s">
        <v>154</v>
      </c>
      <c r="D135" s="178" t="s">
        <v>178</v>
      </c>
      <c r="E135" s="179" t="s">
        <v>549</v>
      </c>
      <c r="F135" s="180" t="s">
        <v>550</v>
      </c>
      <c r="G135" s="181" t="s">
        <v>196</v>
      </c>
      <c r="H135" s="182">
        <v>15</v>
      </c>
      <c r="I135" s="183"/>
      <c r="J135" s="184">
        <f>ROUND(I135*H135,2)</f>
        <v>0</v>
      </c>
      <c r="K135" s="185"/>
      <c r="L135" s="186"/>
      <c r="M135" s="187" t="s">
        <v>1</v>
      </c>
      <c r="N135" s="188" t="s">
        <v>40</v>
      </c>
      <c r="P135" s="153">
        <f>O135*H135</f>
        <v>0</v>
      </c>
      <c r="Q135" s="153">
        <v>0</v>
      </c>
      <c r="R135" s="153">
        <f>Q135*H135</f>
        <v>0</v>
      </c>
      <c r="S135" s="153">
        <v>0</v>
      </c>
      <c r="T135" s="154">
        <f>S135*H135</f>
        <v>0</v>
      </c>
      <c r="AR135" s="155" t="s">
        <v>551</v>
      </c>
      <c r="AT135" s="155" t="s">
        <v>178</v>
      </c>
      <c r="AU135" s="155" t="s">
        <v>81</v>
      </c>
      <c r="AY135" s="16" t="s">
        <v>148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6" t="s">
        <v>87</v>
      </c>
      <c r="BK135" s="156">
        <f>ROUND(I135*H135,2)</f>
        <v>0</v>
      </c>
      <c r="BL135" s="16" t="s">
        <v>465</v>
      </c>
      <c r="BM135" s="155" t="s">
        <v>181</v>
      </c>
    </row>
    <row r="136" spans="2:65" s="1" customFormat="1" ht="24.15" customHeight="1">
      <c r="B136" s="142"/>
      <c r="C136" s="143" t="s">
        <v>171</v>
      </c>
      <c r="D136" s="143" t="s">
        <v>150</v>
      </c>
      <c r="E136" s="144" t="s">
        <v>552</v>
      </c>
      <c r="F136" s="145" t="s">
        <v>553</v>
      </c>
      <c r="G136" s="146" t="s">
        <v>196</v>
      </c>
      <c r="H136" s="147">
        <v>15</v>
      </c>
      <c r="I136" s="148"/>
      <c r="J136" s="149">
        <f>ROUND(I136*H136,2)</f>
        <v>0</v>
      </c>
      <c r="K136" s="150"/>
      <c r="L136" s="31"/>
      <c r="M136" s="151" t="s">
        <v>1</v>
      </c>
      <c r="N136" s="152" t="s">
        <v>40</v>
      </c>
      <c r="P136" s="153">
        <f>O136*H136</f>
        <v>0</v>
      </c>
      <c r="Q136" s="153">
        <v>0</v>
      </c>
      <c r="R136" s="153">
        <f>Q136*H136</f>
        <v>0</v>
      </c>
      <c r="S136" s="153">
        <v>0</v>
      </c>
      <c r="T136" s="154">
        <f>S136*H136</f>
        <v>0</v>
      </c>
      <c r="AR136" s="155" t="s">
        <v>465</v>
      </c>
      <c r="AT136" s="155" t="s">
        <v>150</v>
      </c>
      <c r="AU136" s="155" t="s">
        <v>81</v>
      </c>
      <c r="AY136" s="16" t="s">
        <v>148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6" t="s">
        <v>87</v>
      </c>
      <c r="BK136" s="156">
        <f>ROUND(I136*H136,2)</f>
        <v>0</v>
      </c>
      <c r="BL136" s="16" t="s">
        <v>465</v>
      </c>
      <c r="BM136" s="155" t="s">
        <v>198</v>
      </c>
    </row>
    <row r="137" spans="2:65" s="11" customFormat="1" ht="25.95" customHeight="1">
      <c r="B137" s="130"/>
      <c r="D137" s="131" t="s">
        <v>73</v>
      </c>
      <c r="E137" s="132" t="s">
        <v>178</v>
      </c>
      <c r="F137" s="132" t="s">
        <v>554</v>
      </c>
      <c r="I137" s="133"/>
      <c r="J137" s="134">
        <f>BK137</f>
        <v>0</v>
      </c>
      <c r="L137" s="130"/>
      <c r="M137" s="135"/>
      <c r="P137" s="136">
        <f>P138+P176</f>
        <v>0</v>
      </c>
      <c r="R137" s="136">
        <f>R138+R176</f>
        <v>0</v>
      </c>
      <c r="T137" s="137">
        <f>T138+T176</f>
        <v>0</v>
      </c>
      <c r="AR137" s="131" t="s">
        <v>163</v>
      </c>
      <c r="AT137" s="138" t="s">
        <v>73</v>
      </c>
      <c r="AU137" s="138" t="s">
        <v>74</v>
      </c>
      <c r="AY137" s="131" t="s">
        <v>148</v>
      </c>
      <c r="BK137" s="139">
        <f>BK138+BK176</f>
        <v>0</v>
      </c>
    </row>
    <row r="138" spans="2:65" s="11" customFormat="1" ht="22.65" customHeight="1">
      <c r="B138" s="130"/>
      <c r="D138" s="131" t="s">
        <v>73</v>
      </c>
      <c r="E138" s="140" t="s">
        <v>555</v>
      </c>
      <c r="F138" s="140" t="s">
        <v>556</v>
      </c>
      <c r="I138" s="133"/>
      <c r="J138" s="141">
        <f>BK138</f>
        <v>0</v>
      </c>
      <c r="L138" s="130"/>
      <c r="M138" s="135"/>
      <c r="P138" s="136">
        <f>SUM(P139:P175)</f>
        <v>0</v>
      </c>
      <c r="R138" s="136">
        <f>SUM(R139:R175)</f>
        <v>0</v>
      </c>
      <c r="T138" s="137">
        <f>SUM(T139:T175)</f>
        <v>0</v>
      </c>
      <c r="AR138" s="131" t="s">
        <v>163</v>
      </c>
      <c r="AT138" s="138" t="s">
        <v>73</v>
      </c>
      <c r="AU138" s="138" t="s">
        <v>81</v>
      </c>
      <c r="AY138" s="131" t="s">
        <v>148</v>
      </c>
      <c r="BK138" s="139">
        <f>SUM(BK139:BK175)</f>
        <v>0</v>
      </c>
    </row>
    <row r="139" spans="2:65" s="1" customFormat="1" ht="24.15" customHeight="1">
      <c r="B139" s="142"/>
      <c r="C139" s="143" t="s">
        <v>177</v>
      </c>
      <c r="D139" s="143" t="s">
        <v>150</v>
      </c>
      <c r="E139" s="144" t="s">
        <v>557</v>
      </c>
      <c r="F139" s="145" t="s">
        <v>558</v>
      </c>
      <c r="G139" s="146" t="s">
        <v>196</v>
      </c>
      <c r="H139" s="147">
        <v>20</v>
      </c>
      <c r="I139" s="148"/>
      <c r="J139" s="149">
        <f t="shared" ref="J139:J175" si="0">ROUND(I139*H139,2)</f>
        <v>0</v>
      </c>
      <c r="K139" s="150"/>
      <c r="L139" s="31"/>
      <c r="M139" s="151" t="s">
        <v>1</v>
      </c>
      <c r="N139" s="152" t="s">
        <v>40</v>
      </c>
      <c r="P139" s="153">
        <f t="shared" ref="P139:P175" si="1">O139*H139</f>
        <v>0</v>
      </c>
      <c r="Q139" s="153">
        <v>0</v>
      </c>
      <c r="R139" s="153">
        <f t="shared" ref="R139:R175" si="2">Q139*H139</f>
        <v>0</v>
      </c>
      <c r="S139" s="153">
        <v>0</v>
      </c>
      <c r="T139" s="154">
        <f t="shared" ref="T139:T175" si="3">S139*H139</f>
        <v>0</v>
      </c>
      <c r="AR139" s="155" t="s">
        <v>465</v>
      </c>
      <c r="AT139" s="155" t="s">
        <v>150</v>
      </c>
      <c r="AU139" s="155" t="s">
        <v>87</v>
      </c>
      <c r="AY139" s="16" t="s">
        <v>148</v>
      </c>
      <c r="BE139" s="156">
        <f t="shared" ref="BE139:BE175" si="4">IF(N139="základná",J139,0)</f>
        <v>0</v>
      </c>
      <c r="BF139" s="156">
        <f t="shared" ref="BF139:BF175" si="5">IF(N139="znížená",J139,0)</f>
        <v>0</v>
      </c>
      <c r="BG139" s="156">
        <f t="shared" ref="BG139:BG175" si="6">IF(N139="zákl. prenesená",J139,0)</f>
        <v>0</v>
      </c>
      <c r="BH139" s="156">
        <f t="shared" ref="BH139:BH175" si="7">IF(N139="zníž. prenesená",J139,0)</f>
        <v>0</v>
      </c>
      <c r="BI139" s="156">
        <f t="shared" ref="BI139:BI175" si="8">IF(N139="nulová",J139,0)</f>
        <v>0</v>
      </c>
      <c r="BJ139" s="16" t="s">
        <v>87</v>
      </c>
      <c r="BK139" s="156">
        <f t="shared" ref="BK139:BK175" si="9">ROUND(I139*H139,2)</f>
        <v>0</v>
      </c>
      <c r="BL139" s="16" t="s">
        <v>465</v>
      </c>
      <c r="BM139" s="155" t="s">
        <v>210</v>
      </c>
    </row>
    <row r="140" spans="2:65" s="1" customFormat="1" ht="24.15" customHeight="1">
      <c r="B140" s="142"/>
      <c r="C140" s="178" t="s">
        <v>185</v>
      </c>
      <c r="D140" s="178" t="s">
        <v>178</v>
      </c>
      <c r="E140" s="179" t="s">
        <v>559</v>
      </c>
      <c r="F140" s="180" t="s">
        <v>560</v>
      </c>
      <c r="G140" s="181" t="s">
        <v>196</v>
      </c>
      <c r="H140" s="182">
        <v>20</v>
      </c>
      <c r="I140" s="183"/>
      <c r="J140" s="184">
        <f t="shared" si="0"/>
        <v>0</v>
      </c>
      <c r="K140" s="185"/>
      <c r="L140" s="186"/>
      <c r="M140" s="187" t="s">
        <v>1</v>
      </c>
      <c r="N140" s="188" t="s">
        <v>40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AR140" s="155" t="s">
        <v>551</v>
      </c>
      <c r="AT140" s="155" t="s">
        <v>178</v>
      </c>
      <c r="AU140" s="155" t="s">
        <v>87</v>
      </c>
      <c r="AY140" s="16" t="s">
        <v>148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6" t="s">
        <v>87</v>
      </c>
      <c r="BK140" s="156">
        <f t="shared" si="9"/>
        <v>0</v>
      </c>
      <c r="BL140" s="16" t="s">
        <v>465</v>
      </c>
      <c r="BM140" s="155" t="s">
        <v>222</v>
      </c>
    </row>
    <row r="141" spans="2:65" s="1" customFormat="1" ht="21.75" customHeight="1">
      <c r="B141" s="142"/>
      <c r="C141" s="143" t="s">
        <v>181</v>
      </c>
      <c r="D141" s="143" t="s">
        <v>150</v>
      </c>
      <c r="E141" s="144" t="s">
        <v>561</v>
      </c>
      <c r="F141" s="145" t="s">
        <v>562</v>
      </c>
      <c r="G141" s="146" t="s">
        <v>242</v>
      </c>
      <c r="H141" s="147">
        <v>6</v>
      </c>
      <c r="I141" s="148"/>
      <c r="J141" s="149">
        <f t="shared" si="0"/>
        <v>0</v>
      </c>
      <c r="K141" s="150"/>
      <c r="L141" s="31"/>
      <c r="M141" s="151" t="s">
        <v>1</v>
      </c>
      <c r="N141" s="152" t="s">
        <v>40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AR141" s="155" t="s">
        <v>465</v>
      </c>
      <c r="AT141" s="155" t="s">
        <v>150</v>
      </c>
      <c r="AU141" s="155" t="s">
        <v>87</v>
      </c>
      <c r="AY141" s="16" t="s">
        <v>148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6" t="s">
        <v>87</v>
      </c>
      <c r="BK141" s="156">
        <f t="shared" si="9"/>
        <v>0</v>
      </c>
      <c r="BL141" s="16" t="s">
        <v>465</v>
      </c>
      <c r="BM141" s="155" t="s">
        <v>231</v>
      </c>
    </row>
    <row r="142" spans="2:65" s="1" customFormat="1" ht="24.15" customHeight="1">
      <c r="B142" s="142"/>
      <c r="C142" s="178" t="s">
        <v>193</v>
      </c>
      <c r="D142" s="178" t="s">
        <v>178</v>
      </c>
      <c r="E142" s="179" t="s">
        <v>563</v>
      </c>
      <c r="F142" s="180" t="s">
        <v>564</v>
      </c>
      <c r="G142" s="181" t="s">
        <v>242</v>
      </c>
      <c r="H142" s="182">
        <v>6</v>
      </c>
      <c r="I142" s="183"/>
      <c r="J142" s="184">
        <f t="shared" si="0"/>
        <v>0</v>
      </c>
      <c r="K142" s="185"/>
      <c r="L142" s="186"/>
      <c r="M142" s="187" t="s">
        <v>1</v>
      </c>
      <c r="N142" s="188" t="s">
        <v>40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AR142" s="155" t="s">
        <v>551</v>
      </c>
      <c r="AT142" s="155" t="s">
        <v>178</v>
      </c>
      <c r="AU142" s="155" t="s">
        <v>87</v>
      </c>
      <c r="AY142" s="16" t="s">
        <v>148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6" t="s">
        <v>87</v>
      </c>
      <c r="BK142" s="156">
        <f t="shared" si="9"/>
        <v>0</v>
      </c>
      <c r="BL142" s="16" t="s">
        <v>465</v>
      </c>
      <c r="BM142" s="155" t="s">
        <v>244</v>
      </c>
    </row>
    <row r="143" spans="2:65" s="1" customFormat="1" ht="24.15" customHeight="1">
      <c r="B143" s="142"/>
      <c r="C143" s="143" t="s">
        <v>198</v>
      </c>
      <c r="D143" s="143" t="s">
        <v>150</v>
      </c>
      <c r="E143" s="144" t="s">
        <v>565</v>
      </c>
      <c r="F143" s="145" t="s">
        <v>566</v>
      </c>
      <c r="G143" s="146" t="s">
        <v>242</v>
      </c>
      <c r="H143" s="147">
        <v>1</v>
      </c>
      <c r="I143" s="148"/>
      <c r="J143" s="149">
        <f t="shared" si="0"/>
        <v>0</v>
      </c>
      <c r="K143" s="150"/>
      <c r="L143" s="31"/>
      <c r="M143" s="151" t="s">
        <v>1</v>
      </c>
      <c r="N143" s="152" t="s">
        <v>40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AR143" s="155" t="s">
        <v>465</v>
      </c>
      <c r="AT143" s="155" t="s">
        <v>150</v>
      </c>
      <c r="AU143" s="155" t="s">
        <v>87</v>
      </c>
      <c r="AY143" s="16" t="s">
        <v>148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6" t="s">
        <v>87</v>
      </c>
      <c r="BK143" s="156">
        <f t="shared" si="9"/>
        <v>0</v>
      </c>
      <c r="BL143" s="16" t="s">
        <v>465</v>
      </c>
      <c r="BM143" s="155" t="s">
        <v>7</v>
      </c>
    </row>
    <row r="144" spans="2:65" s="1" customFormat="1" ht="16.5" customHeight="1">
      <c r="B144" s="142"/>
      <c r="C144" s="178" t="s">
        <v>206</v>
      </c>
      <c r="D144" s="178" t="s">
        <v>178</v>
      </c>
      <c r="E144" s="179" t="s">
        <v>567</v>
      </c>
      <c r="F144" s="180" t="s">
        <v>568</v>
      </c>
      <c r="G144" s="181" t="s">
        <v>242</v>
      </c>
      <c r="H144" s="182">
        <v>5</v>
      </c>
      <c r="I144" s="183"/>
      <c r="J144" s="184">
        <f t="shared" si="0"/>
        <v>0</v>
      </c>
      <c r="K144" s="185"/>
      <c r="L144" s="186"/>
      <c r="M144" s="187" t="s">
        <v>1</v>
      </c>
      <c r="N144" s="188" t="s">
        <v>40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AR144" s="155" t="s">
        <v>551</v>
      </c>
      <c r="AT144" s="155" t="s">
        <v>178</v>
      </c>
      <c r="AU144" s="155" t="s">
        <v>87</v>
      </c>
      <c r="AY144" s="16" t="s">
        <v>148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6" t="s">
        <v>87</v>
      </c>
      <c r="BK144" s="156">
        <f t="shared" si="9"/>
        <v>0</v>
      </c>
      <c r="BL144" s="16" t="s">
        <v>465</v>
      </c>
      <c r="BM144" s="155" t="s">
        <v>260</v>
      </c>
    </row>
    <row r="145" spans="2:65" s="1" customFormat="1" ht="16.5" customHeight="1">
      <c r="B145" s="142"/>
      <c r="C145" s="178" t="s">
        <v>210</v>
      </c>
      <c r="D145" s="178" t="s">
        <v>178</v>
      </c>
      <c r="E145" s="179" t="s">
        <v>569</v>
      </c>
      <c r="F145" s="180" t="s">
        <v>570</v>
      </c>
      <c r="G145" s="181" t="s">
        <v>242</v>
      </c>
      <c r="H145" s="182">
        <v>5</v>
      </c>
      <c r="I145" s="183"/>
      <c r="J145" s="184">
        <f t="shared" si="0"/>
        <v>0</v>
      </c>
      <c r="K145" s="185"/>
      <c r="L145" s="186"/>
      <c r="M145" s="187" t="s">
        <v>1</v>
      </c>
      <c r="N145" s="188" t="s">
        <v>40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AR145" s="155" t="s">
        <v>551</v>
      </c>
      <c r="AT145" s="155" t="s">
        <v>178</v>
      </c>
      <c r="AU145" s="155" t="s">
        <v>87</v>
      </c>
      <c r="AY145" s="16" t="s">
        <v>148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6" t="s">
        <v>87</v>
      </c>
      <c r="BK145" s="156">
        <f t="shared" si="9"/>
        <v>0</v>
      </c>
      <c r="BL145" s="16" t="s">
        <v>465</v>
      </c>
      <c r="BM145" s="155" t="s">
        <v>268</v>
      </c>
    </row>
    <row r="146" spans="2:65" s="1" customFormat="1" ht="24.15" customHeight="1">
      <c r="B146" s="142"/>
      <c r="C146" s="178" t="s">
        <v>218</v>
      </c>
      <c r="D146" s="178" t="s">
        <v>178</v>
      </c>
      <c r="E146" s="179" t="s">
        <v>571</v>
      </c>
      <c r="F146" s="180" t="s">
        <v>572</v>
      </c>
      <c r="G146" s="181" t="s">
        <v>242</v>
      </c>
      <c r="H146" s="182">
        <v>1</v>
      </c>
      <c r="I146" s="183"/>
      <c r="J146" s="184">
        <f t="shared" si="0"/>
        <v>0</v>
      </c>
      <c r="K146" s="185"/>
      <c r="L146" s="186"/>
      <c r="M146" s="187" t="s">
        <v>1</v>
      </c>
      <c r="N146" s="188" t="s">
        <v>40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AR146" s="155" t="s">
        <v>551</v>
      </c>
      <c r="AT146" s="155" t="s">
        <v>178</v>
      </c>
      <c r="AU146" s="155" t="s">
        <v>87</v>
      </c>
      <c r="AY146" s="16" t="s">
        <v>148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6" t="s">
        <v>87</v>
      </c>
      <c r="BK146" s="156">
        <f t="shared" si="9"/>
        <v>0</v>
      </c>
      <c r="BL146" s="16" t="s">
        <v>465</v>
      </c>
      <c r="BM146" s="155" t="s">
        <v>277</v>
      </c>
    </row>
    <row r="147" spans="2:65" s="1" customFormat="1" ht="24.15" customHeight="1">
      <c r="B147" s="142"/>
      <c r="C147" s="143" t="s">
        <v>222</v>
      </c>
      <c r="D147" s="143" t="s">
        <v>150</v>
      </c>
      <c r="E147" s="144" t="s">
        <v>573</v>
      </c>
      <c r="F147" s="145" t="s">
        <v>574</v>
      </c>
      <c r="G147" s="146" t="s">
        <v>196</v>
      </c>
      <c r="H147" s="147">
        <v>10</v>
      </c>
      <c r="I147" s="148"/>
      <c r="J147" s="149">
        <f t="shared" si="0"/>
        <v>0</v>
      </c>
      <c r="K147" s="150"/>
      <c r="L147" s="31"/>
      <c r="M147" s="151" t="s">
        <v>1</v>
      </c>
      <c r="N147" s="152" t="s">
        <v>40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AR147" s="155" t="s">
        <v>465</v>
      </c>
      <c r="AT147" s="155" t="s">
        <v>150</v>
      </c>
      <c r="AU147" s="155" t="s">
        <v>87</v>
      </c>
      <c r="AY147" s="16" t="s">
        <v>148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6" t="s">
        <v>87</v>
      </c>
      <c r="BK147" s="156">
        <f t="shared" si="9"/>
        <v>0</v>
      </c>
      <c r="BL147" s="16" t="s">
        <v>465</v>
      </c>
      <c r="BM147" s="155" t="s">
        <v>286</v>
      </c>
    </row>
    <row r="148" spans="2:65" s="1" customFormat="1" ht="24.15" customHeight="1">
      <c r="B148" s="142"/>
      <c r="C148" s="178" t="s">
        <v>226</v>
      </c>
      <c r="D148" s="178" t="s">
        <v>178</v>
      </c>
      <c r="E148" s="179" t="s">
        <v>575</v>
      </c>
      <c r="F148" s="180" t="s">
        <v>576</v>
      </c>
      <c r="G148" s="181" t="s">
        <v>196</v>
      </c>
      <c r="H148" s="182">
        <v>10</v>
      </c>
      <c r="I148" s="183"/>
      <c r="J148" s="184">
        <f t="shared" si="0"/>
        <v>0</v>
      </c>
      <c r="K148" s="185"/>
      <c r="L148" s="186"/>
      <c r="M148" s="187" t="s">
        <v>1</v>
      </c>
      <c r="N148" s="188" t="s">
        <v>40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AR148" s="155" t="s">
        <v>551</v>
      </c>
      <c r="AT148" s="155" t="s">
        <v>178</v>
      </c>
      <c r="AU148" s="155" t="s">
        <v>87</v>
      </c>
      <c r="AY148" s="16" t="s">
        <v>148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6" t="s">
        <v>87</v>
      </c>
      <c r="BK148" s="156">
        <f t="shared" si="9"/>
        <v>0</v>
      </c>
      <c r="BL148" s="16" t="s">
        <v>465</v>
      </c>
      <c r="BM148" s="155" t="s">
        <v>295</v>
      </c>
    </row>
    <row r="149" spans="2:65" s="1" customFormat="1" ht="24.15" customHeight="1">
      <c r="B149" s="142"/>
      <c r="C149" s="143" t="s">
        <v>231</v>
      </c>
      <c r="D149" s="143" t="s">
        <v>150</v>
      </c>
      <c r="E149" s="144" t="s">
        <v>577</v>
      </c>
      <c r="F149" s="145" t="s">
        <v>578</v>
      </c>
      <c r="G149" s="146" t="s">
        <v>242</v>
      </c>
      <c r="H149" s="147">
        <v>21</v>
      </c>
      <c r="I149" s="148"/>
      <c r="J149" s="149">
        <f t="shared" si="0"/>
        <v>0</v>
      </c>
      <c r="K149" s="150"/>
      <c r="L149" s="31"/>
      <c r="M149" s="151" t="s">
        <v>1</v>
      </c>
      <c r="N149" s="152" t="s">
        <v>40</v>
      </c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AR149" s="155" t="s">
        <v>465</v>
      </c>
      <c r="AT149" s="155" t="s">
        <v>150</v>
      </c>
      <c r="AU149" s="155" t="s">
        <v>87</v>
      </c>
      <c r="AY149" s="16" t="s">
        <v>148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6" t="s">
        <v>87</v>
      </c>
      <c r="BK149" s="156">
        <f t="shared" si="9"/>
        <v>0</v>
      </c>
      <c r="BL149" s="16" t="s">
        <v>465</v>
      </c>
      <c r="BM149" s="155" t="s">
        <v>309</v>
      </c>
    </row>
    <row r="150" spans="2:65" s="1" customFormat="1" ht="24.15" customHeight="1">
      <c r="B150" s="142"/>
      <c r="C150" s="143" t="s">
        <v>239</v>
      </c>
      <c r="D150" s="143" t="s">
        <v>150</v>
      </c>
      <c r="E150" s="144" t="s">
        <v>579</v>
      </c>
      <c r="F150" s="145" t="s">
        <v>580</v>
      </c>
      <c r="G150" s="146" t="s">
        <v>242</v>
      </c>
      <c r="H150" s="147">
        <v>10</v>
      </c>
      <c r="I150" s="148"/>
      <c r="J150" s="149">
        <f t="shared" si="0"/>
        <v>0</v>
      </c>
      <c r="K150" s="150"/>
      <c r="L150" s="31"/>
      <c r="M150" s="151" t="s">
        <v>1</v>
      </c>
      <c r="N150" s="152" t="s">
        <v>40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AR150" s="155" t="s">
        <v>465</v>
      </c>
      <c r="AT150" s="155" t="s">
        <v>150</v>
      </c>
      <c r="AU150" s="155" t="s">
        <v>87</v>
      </c>
      <c r="AY150" s="16" t="s">
        <v>148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6" t="s">
        <v>87</v>
      </c>
      <c r="BK150" s="156">
        <f t="shared" si="9"/>
        <v>0</v>
      </c>
      <c r="BL150" s="16" t="s">
        <v>465</v>
      </c>
      <c r="BM150" s="155" t="s">
        <v>319</v>
      </c>
    </row>
    <row r="151" spans="2:65" s="1" customFormat="1" ht="24.15" customHeight="1">
      <c r="B151" s="142"/>
      <c r="C151" s="143" t="s">
        <v>244</v>
      </c>
      <c r="D151" s="143" t="s">
        <v>150</v>
      </c>
      <c r="E151" s="144" t="s">
        <v>581</v>
      </c>
      <c r="F151" s="145" t="s">
        <v>582</v>
      </c>
      <c r="G151" s="146" t="s">
        <v>242</v>
      </c>
      <c r="H151" s="147">
        <v>1</v>
      </c>
      <c r="I151" s="148"/>
      <c r="J151" s="149">
        <f t="shared" si="0"/>
        <v>0</v>
      </c>
      <c r="K151" s="150"/>
      <c r="L151" s="31"/>
      <c r="M151" s="151" t="s">
        <v>1</v>
      </c>
      <c r="N151" s="152" t="s">
        <v>40</v>
      </c>
      <c r="P151" s="153">
        <f t="shared" si="1"/>
        <v>0</v>
      </c>
      <c r="Q151" s="153">
        <v>0</v>
      </c>
      <c r="R151" s="153">
        <f t="shared" si="2"/>
        <v>0</v>
      </c>
      <c r="S151" s="153">
        <v>0</v>
      </c>
      <c r="T151" s="154">
        <f t="shared" si="3"/>
        <v>0</v>
      </c>
      <c r="AR151" s="155" t="s">
        <v>465</v>
      </c>
      <c r="AT151" s="155" t="s">
        <v>150</v>
      </c>
      <c r="AU151" s="155" t="s">
        <v>87</v>
      </c>
      <c r="AY151" s="16" t="s">
        <v>148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6" t="s">
        <v>87</v>
      </c>
      <c r="BK151" s="156">
        <f t="shared" si="9"/>
        <v>0</v>
      </c>
      <c r="BL151" s="16" t="s">
        <v>465</v>
      </c>
      <c r="BM151" s="155" t="s">
        <v>330</v>
      </c>
    </row>
    <row r="152" spans="2:65" s="1" customFormat="1" ht="21.75" customHeight="1">
      <c r="B152" s="142"/>
      <c r="C152" s="178" t="s">
        <v>249</v>
      </c>
      <c r="D152" s="178" t="s">
        <v>178</v>
      </c>
      <c r="E152" s="179" t="s">
        <v>583</v>
      </c>
      <c r="F152" s="180" t="s">
        <v>584</v>
      </c>
      <c r="G152" s="181" t="s">
        <v>242</v>
      </c>
      <c r="H152" s="182">
        <v>1</v>
      </c>
      <c r="I152" s="183"/>
      <c r="J152" s="184">
        <f t="shared" si="0"/>
        <v>0</v>
      </c>
      <c r="K152" s="185"/>
      <c r="L152" s="186"/>
      <c r="M152" s="187" t="s">
        <v>1</v>
      </c>
      <c r="N152" s="188" t="s">
        <v>40</v>
      </c>
      <c r="P152" s="153">
        <f t="shared" si="1"/>
        <v>0</v>
      </c>
      <c r="Q152" s="153">
        <v>0</v>
      </c>
      <c r="R152" s="153">
        <f t="shared" si="2"/>
        <v>0</v>
      </c>
      <c r="S152" s="153">
        <v>0</v>
      </c>
      <c r="T152" s="154">
        <f t="shared" si="3"/>
        <v>0</v>
      </c>
      <c r="AR152" s="155" t="s">
        <v>551</v>
      </c>
      <c r="AT152" s="155" t="s">
        <v>178</v>
      </c>
      <c r="AU152" s="155" t="s">
        <v>87</v>
      </c>
      <c r="AY152" s="16" t="s">
        <v>148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6" t="s">
        <v>87</v>
      </c>
      <c r="BK152" s="156">
        <f t="shared" si="9"/>
        <v>0</v>
      </c>
      <c r="BL152" s="16" t="s">
        <v>465</v>
      </c>
      <c r="BM152" s="155" t="s">
        <v>340</v>
      </c>
    </row>
    <row r="153" spans="2:65" s="1" customFormat="1" ht="16.5" customHeight="1">
      <c r="B153" s="142"/>
      <c r="C153" s="178" t="s">
        <v>7</v>
      </c>
      <c r="D153" s="178" t="s">
        <v>178</v>
      </c>
      <c r="E153" s="179" t="s">
        <v>585</v>
      </c>
      <c r="F153" s="180" t="s">
        <v>586</v>
      </c>
      <c r="G153" s="181" t="s">
        <v>242</v>
      </c>
      <c r="H153" s="182">
        <v>1</v>
      </c>
      <c r="I153" s="183"/>
      <c r="J153" s="184">
        <f t="shared" si="0"/>
        <v>0</v>
      </c>
      <c r="K153" s="185"/>
      <c r="L153" s="186"/>
      <c r="M153" s="187" t="s">
        <v>1</v>
      </c>
      <c r="N153" s="188" t="s">
        <v>40</v>
      </c>
      <c r="P153" s="153">
        <f t="shared" si="1"/>
        <v>0</v>
      </c>
      <c r="Q153" s="153">
        <v>0</v>
      </c>
      <c r="R153" s="153">
        <f t="shared" si="2"/>
        <v>0</v>
      </c>
      <c r="S153" s="153">
        <v>0</v>
      </c>
      <c r="T153" s="154">
        <f t="shared" si="3"/>
        <v>0</v>
      </c>
      <c r="AR153" s="155" t="s">
        <v>551</v>
      </c>
      <c r="AT153" s="155" t="s">
        <v>178</v>
      </c>
      <c r="AU153" s="155" t="s">
        <v>87</v>
      </c>
      <c r="AY153" s="16" t="s">
        <v>148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6" t="s">
        <v>87</v>
      </c>
      <c r="BK153" s="156">
        <f t="shared" si="9"/>
        <v>0</v>
      </c>
      <c r="BL153" s="16" t="s">
        <v>465</v>
      </c>
      <c r="BM153" s="155" t="s">
        <v>349</v>
      </c>
    </row>
    <row r="154" spans="2:65" s="1" customFormat="1" ht="24.15" customHeight="1">
      <c r="B154" s="142"/>
      <c r="C154" s="143" t="s">
        <v>256</v>
      </c>
      <c r="D154" s="143" t="s">
        <v>150</v>
      </c>
      <c r="E154" s="144" t="s">
        <v>587</v>
      </c>
      <c r="F154" s="145" t="s">
        <v>588</v>
      </c>
      <c r="G154" s="146" t="s">
        <v>242</v>
      </c>
      <c r="H154" s="147">
        <v>5</v>
      </c>
      <c r="I154" s="148"/>
      <c r="J154" s="149">
        <f t="shared" si="0"/>
        <v>0</v>
      </c>
      <c r="K154" s="150"/>
      <c r="L154" s="31"/>
      <c r="M154" s="151" t="s">
        <v>1</v>
      </c>
      <c r="N154" s="152" t="s">
        <v>40</v>
      </c>
      <c r="P154" s="153">
        <f t="shared" si="1"/>
        <v>0</v>
      </c>
      <c r="Q154" s="153">
        <v>0</v>
      </c>
      <c r="R154" s="153">
        <f t="shared" si="2"/>
        <v>0</v>
      </c>
      <c r="S154" s="153">
        <v>0</v>
      </c>
      <c r="T154" s="154">
        <f t="shared" si="3"/>
        <v>0</v>
      </c>
      <c r="AR154" s="155" t="s">
        <v>465</v>
      </c>
      <c r="AT154" s="155" t="s">
        <v>150</v>
      </c>
      <c r="AU154" s="155" t="s">
        <v>87</v>
      </c>
      <c r="AY154" s="16" t="s">
        <v>148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6" t="s">
        <v>87</v>
      </c>
      <c r="BK154" s="156">
        <f t="shared" si="9"/>
        <v>0</v>
      </c>
      <c r="BL154" s="16" t="s">
        <v>465</v>
      </c>
      <c r="BM154" s="155" t="s">
        <v>360</v>
      </c>
    </row>
    <row r="155" spans="2:65" s="1" customFormat="1" ht="16.5" customHeight="1">
      <c r="B155" s="142"/>
      <c r="C155" s="178" t="s">
        <v>260</v>
      </c>
      <c r="D155" s="178" t="s">
        <v>178</v>
      </c>
      <c r="E155" s="179" t="s">
        <v>589</v>
      </c>
      <c r="F155" s="180" t="s">
        <v>590</v>
      </c>
      <c r="G155" s="181" t="s">
        <v>242</v>
      </c>
      <c r="H155" s="182">
        <v>5</v>
      </c>
      <c r="I155" s="183"/>
      <c r="J155" s="184">
        <f t="shared" si="0"/>
        <v>0</v>
      </c>
      <c r="K155" s="185"/>
      <c r="L155" s="186"/>
      <c r="M155" s="187" t="s">
        <v>1</v>
      </c>
      <c r="N155" s="188" t="s">
        <v>40</v>
      </c>
      <c r="P155" s="153">
        <f t="shared" si="1"/>
        <v>0</v>
      </c>
      <c r="Q155" s="153">
        <v>0</v>
      </c>
      <c r="R155" s="153">
        <f t="shared" si="2"/>
        <v>0</v>
      </c>
      <c r="S155" s="153">
        <v>0</v>
      </c>
      <c r="T155" s="154">
        <f t="shared" si="3"/>
        <v>0</v>
      </c>
      <c r="AR155" s="155" t="s">
        <v>551</v>
      </c>
      <c r="AT155" s="155" t="s">
        <v>178</v>
      </c>
      <c r="AU155" s="155" t="s">
        <v>87</v>
      </c>
      <c r="AY155" s="16" t="s">
        <v>148</v>
      </c>
      <c r="BE155" s="156">
        <f t="shared" si="4"/>
        <v>0</v>
      </c>
      <c r="BF155" s="156">
        <f t="shared" si="5"/>
        <v>0</v>
      </c>
      <c r="BG155" s="156">
        <f t="shared" si="6"/>
        <v>0</v>
      </c>
      <c r="BH155" s="156">
        <f t="shared" si="7"/>
        <v>0</v>
      </c>
      <c r="BI155" s="156">
        <f t="shared" si="8"/>
        <v>0</v>
      </c>
      <c r="BJ155" s="16" t="s">
        <v>87</v>
      </c>
      <c r="BK155" s="156">
        <f t="shared" si="9"/>
        <v>0</v>
      </c>
      <c r="BL155" s="16" t="s">
        <v>465</v>
      </c>
      <c r="BM155" s="155" t="s">
        <v>367</v>
      </c>
    </row>
    <row r="156" spans="2:65" s="1" customFormat="1" ht="16.5" customHeight="1">
      <c r="B156" s="142"/>
      <c r="C156" s="178" t="s">
        <v>264</v>
      </c>
      <c r="D156" s="178" t="s">
        <v>178</v>
      </c>
      <c r="E156" s="179" t="s">
        <v>585</v>
      </c>
      <c r="F156" s="180" t="s">
        <v>586</v>
      </c>
      <c r="G156" s="181" t="s">
        <v>242</v>
      </c>
      <c r="H156" s="182">
        <v>5</v>
      </c>
      <c r="I156" s="183"/>
      <c r="J156" s="184">
        <f t="shared" si="0"/>
        <v>0</v>
      </c>
      <c r="K156" s="185"/>
      <c r="L156" s="186"/>
      <c r="M156" s="187" t="s">
        <v>1</v>
      </c>
      <c r="N156" s="188" t="s">
        <v>40</v>
      </c>
      <c r="P156" s="153">
        <f t="shared" si="1"/>
        <v>0</v>
      </c>
      <c r="Q156" s="153">
        <v>0</v>
      </c>
      <c r="R156" s="153">
        <f t="shared" si="2"/>
        <v>0</v>
      </c>
      <c r="S156" s="153">
        <v>0</v>
      </c>
      <c r="T156" s="154">
        <f t="shared" si="3"/>
        <v>0</v>
      </c>
      <c r="AR156" s="155" t="s">
        <v>551</v>
      </c>
      <c r="AT156" s="155" t="s">
        <v>178</v>
      </c>
      <c r="AU156" s="155" t="s">
        <v>87</v>
      </c>
      <c r="AY156" s="16" t="s">
        <v>148</v>
      </c>
      <c r="BE156" s="156">
        <f t="shared" si="4"/>
        <v>0</v>
      </c>
      <c r="BF156" s="156">
        <f t="shared" si="5"/>
        <v>0</v>
      </c>
      <c r="BG156" s="156">
        <f t="shared" si="6"/>
        <v>0</v>
      </c>
      <c r="BH156" s="156">
        <f t="shared" si="7"/>
        <v>0</v>
      </c>
      <c r="BI156" s="156">
        <f t="shared" si="8"/>
        <v>0</v>
      </c>
      <c r="BJ156" s="16" t="s">
        <v>87</v>
      </c>
      <c r="BK156" s="156">
        <f t="shared" si="9"/>
        <v>0</v>
      </c>
      <c r="BL156" s="16" t="s">
        <v>465</v>
      </c>
      <c r="BM156" s="155" t="s">
        <v>376</v>
      </c>
    </row>
    <row r="157" spans="2:65" s="1" customFormat="1" ht="16.5" customHeight="1">
      <c r="B157" s="142"/>
      <c r="C157" s="143" t="s">
        <v>268</v>
      </c>
      <c r="D157" s="143" t="s">
        <v>150</v>
      </c>
      <c r="E157" s="144" t="s">
        <v>591</v>
      </c>
      <c r="F157" s="145" t="s">
        <v>592</v>
      </c>
      <c r="G157" s="146" t="s">
        <v>242</v>
      </c>
      <c r="H157" s="147">
        <v>1</v>
      </c>
      <c r="I157" s="148"/>
      <c r="J157" s="149">
        <f t="shared" si="0"/>
        <v>0</v>
      </c>
      <c r="K157" s="150"/>
      <c r="L157" s="31"/>
      <c r="M157" s="151" t="s">
        <v>1</v>
      </c>
      <c r="N157" s="152" t="s">
        <v>40</v>
      </c>
      <c r="P157" s="153">
        <f t="shared" si="1"/>
        <v>0</v>
      </c>
      <c r="Q157" s="153">
        <v>0</v>
      </c>
      <c r="R157" s="153">
        <f t="shared" si="2"/>
        <v>0</v>
      </c>
      <c r="S157" s="153">
        <v>0</v>
      </c>
      <c r="T157" s="154">
        <f t="shared" si="3"/>
        <v>0</v>
      </c>
      <c r="AR157" s="155" t="s">
        <v>465</v>
      </c>
      <c r="AT157" s="155" t="s">
        <v>150</v>
      </c>
      <c r="AU157" s="155" t="s">
        <v>87</v>
      </c>
      <c r="AY157" s="16" t="s">
        <v>148</v>
      </c>
      <c r="BE157" s="156">
        <f t="shared" si="4"/>
        <v>0</v>
      </c>
      <c r="BF157" s="156">
        <f t="shared" si="5"/>
        <v>0</v>
      </c>
      <c r="BG157" s="156">
        <f t="shared" si="6"/>
        <v>0</v>
      </c>
      <c r="BH157" s="156">
        <f t="shared" si="7"/>
        <v>0</v>
      </c>
      <c r="BI157" s="156">
        <f t="shared" si="8"/>
        <v>0</v>
      </c>
      <c r="BJ157" s="16" t="s">
        <v>87</v>
      </c>
      <c r="BK157" s="156">
        <f t="shared" si="9"/>
        <v>0</v>
      </c>
      <c r="BL157" s="16" t="s">
        <v>465</v>
      </c>
      <c r="BM157" s="155" t="s">
        <v>385</v>
      </c>
    </row>
    <row r="158" spans="2:65" s="1" customFormat="1" ht="24.15" customHeight="1">
      <c r="B158" s="142"/>
      <c r="C158" s="178" t="s">
        <v>273</v>
      </c>
      <c r="D158" s="178" t="s">
        <v>178</v>
      </c>
      <c r="E158" s="179" t="s">
        <v>593</v>
      </c>
      <c r="F158" s="180" t="s">
        <v>594</v>
      </c>
      <c r="G158" s="181" t="s">
        <v>242</v>
      </c>
      <c r="H158" s="182">
        <v>1</v>
      </c>
      <c r="I158" s="183"/>
      <c r="J158" s="184">
        <f t="shared" si="0"/>
        <v>0</v>
      </c>
      <c r="K158" s="185"/>
      <c r="L158" s="186"/>
      <c r="M158" s="187" t="s">
        <v>1</v>
      </c>
      <c r="N158" s="188" t="s">
        <v>40</v>
      </c>
      <c r="P158" s="153">
        <f t="shared" si="1"/>
        <v>0</v>
      </c>
      <c r="Q158" s="153">
        <v>0</v>
      </c>
      <c r="R158" s="153">
        <f t="shared" si="2"/>
        <v>0</v>
      </c>
      <c r="S158" s="153">
        <v>0</v>
      </c>
      <c r="T158" s="154">
        <f t="shared" si="3"/>
        <v>0</v>
      </c>
      <c r="AR158" s="155" t="s">
        <v>551</v>
      </c>
      <c r="AT158" s="155" t="s">
        <v>178</v>
      </c>
      <c r="AU158" s="155" t="s">
        <v>87</v>
      </c>
      <c r="AY158" s="16" t="s">
        <v>148</v>
      </c>
      <c r="BE158" s="156">
        <f t="shared" si="4"/>
        <v>0</v>
      </c>
      <c r="BF158" s="156">
        <f t="shared" si="5"/>
        <v>0</v>
      </c>
      <c r="BG158" s="156">
        <f t="shared" si="6"/>
        <v>0</v>
      </c>
      <c r="BH158" s="156">
        <f t="shared" si="7"/>
        <v>0</v>
      </c>
      <c r="BI158" s="156">
        <f t="shared" si="8"/>
        <v>0</v>
      </c>
      <c r="BJ158" s="16" t="s">
        <v>87</v>
      </c>
      <c r="BK158" s="156">
        <f t="shared" si="9"/>
        <v>0</v>
      </c>
      <c r="BL158" s="16" t="s">
        <v>465</v>
      </c>
      <c r="BM158" s="155" t="s">
        <v>395</v>
      </c>
    </row>
    <row r="159" spans="2:65" s="1" customFormat="1" ht="24.15" customHeight="1">
      <c r="B159" s="142"/>
      <c r="C159" s="143" t="s">
        <v>277</v>
      </c>
      <c r="D159" s="143" t="s">
        <v>150</v>
      </c>
      <c r="E159" s="144" t="s">
        <v>595</v>
      </c>
      <c r="F159" s="145" t="s">
        <v>596</v>
      </c>
      <c r="G159" s="146" t="s">
        <v>242</v>
      </c>
      <c r="H159" s="147">
        <v>1</v>
      </c>
      <c r="I159" s="148"/>
      <c r="J159" s="149">
        <f t="shared" si="0"/>
        <v>0</v>
      </c>
      <c r="K159" s="150"/>
      <c r="L159" s="31"/>
      <c r="M159" s="151" t="s">
        <v>1</v>
      </c>
      <c r="N159" s="152" t="s">
        <v>40</v>
      </c>
      <c r="P159" s="153">
        <f t="shared" si="1"/>
        <v>0</v>
      </c>
      <c r="Q159" s="153">
        <v>0</v>
      </c>
      <c r="R159" s="153">
        <f t="shared" si="2"/>
        <v>0</v>
      </c>
      <c r="S159" s="153">
        <v>0</v>
      </c>
      <c r="T159" s="154">
        <f t="shared" si="3"/>
        <v>0</v>
      </c>
      <c r="AR159" s="155" t="s">
        <v>465</v>
      </c>
      <c r="AT159" s="155" t="s">
        <v>150</v>
      </c>
      <c r="AU159" s="155" t="s">
        <v>87</v>
      </c>
      <c r="AY159" s="16" t="s">
        <v>148</v>
      </c>
      <c r="BE159" s="156">
        <f t="shared" si="4"/>
        <v>0</v>
      </c>
      <c r="BF159" s="156">
        <f t="shared" si="5"/>
        <v>0</v>
      </c>
      <c r="BG159" s="156">
        <f t="shared" si="6"/>
        <v>0</v>
      </c>
      <c r="BH159" s="156">
        <f t="shared" si="7"/>
        <v>0</v>
      </c>
      <c r="BI159" s="156">
        <f t="shared" si="8"/>
        <v>0</v>
      </c>
      <c r="BJ159" s="16" t="s">
        <v>87</v>
      </c>
      <c r="BK159" s="156">
        <f t="shared" si="9"/>
        <v>0</v>
      </c>
      <c r="BL159" s="16" t="s">
        <v>465</v>
      </c>
      <c r="BM159" s="155" t="s">
        <v>406</v>
      </c>
    </row>
    <row r="160" spans="2:65" s="1" customFormat="1" ht="16.5" customHeight="1">
      <c r="B160" s="142"/>
      <c r="C160" s="178" t="s">
        <v>281</v>
      </c>
      <c r="D160" s="178" t="s">
        <v>178</v>
      </c>
      <c r="E160" s="179" t="s">
        <v>597</v>
      </c>
      <c r="F160" s="180" t="s">
        <v>598</v>
      </c>
      <c r="G160" s="181" t="s">
        <v>242</v>
      </c>
      <c r="H160" s="182">
        <v>1</v>
      </c>
      <c r="I160" s="183"/>
      <c r="J160" s="184">
        <f t="shared" si="0"/>
        <v>0</v>
      </c>
      <c r="K160" s="185"/>
      <c r="L160" s="186"/>
      <c r="M160" s="187" t="s">
        <v>1</v>
      </c>
      <c r="N160" s="188" t="s">
        <v>40</v>
      </c>
      <c r="P160" s="153">
        <f t="shared" si="1"/>
        <v>0</v>
      </c>
      <c r="Q160" s="153">
        <v>0</v>
      </c>
      <c r="R160" s="153">
        <f t="shared" si="2"/>
        <v>0</v>
      </c>
      <c r="S160" s="153">
        <v>0</v>
      </c>
      <c r="T160" s="154">
        <f t="shared" si="3"/>
        <v>0</v>
      </c>
      <c r="AR160" s="155" t="s">
        <v>551</v>
      </c>
      <c r="AT160" s="155" t="s">
        <v>178</v>
      </c>
      <c r="AU160" s="155" t="s">
        <v>87</v>
      </c>
      <c r="AY160" s="16" t="s">
        <v>148</v>
      </c>
      <c r="BE160" s="156">
        <f t="shared" si="4"/>
        <v>0</v>
      </c>
      <c r="BF160" s="156">
        <f t="shared" si="5"/>
        <v>0</v>
      </c>
      <c r="BG160" s="156">
        <f t="shared" si="6"/>
        <v>0</v>
      </c>
      <c r="BH160" s="156">
        <f t="shared" si="7"/>
        <v>0</v>
      </c>
      <c r="BI160" s="156">
        <f t="shared" si="8"/>
        <v>0</v>
      </c>
      <c r="BJ160" s="16" t="s">
        <v>87</v>
      </c>
      <c r="BK160" s="156">
        <f t="shared" si="9"/>
        <v>0</v>
      </c>
      <c r="BL160" s="16" t="s">
        <v>465</v>
      </c>
      <c r="BM160" s="155" t="s">
        <v>416</v>
      </c>
    </row>
    <row r="161" spans="2:65" s="1" customFormat="1" ht="16.5" customHeight="1">
      <c r="B161" s="142"/>
      <c r="C161" s="143" t="s">
        <v>286</v>
      </c>
      <c r="D161" s="143" t="s">
        <v>150</v>
      </c>
      <c r="E161" s="144" t="s">
        <v>599</v>
      </c>
      <c r="F161" s="145" t="s">
        <v>600</v>
      </c>
      <c r="G161" s="146" t="s">
        <v>242</v>
      </c>
      <c r="H161" s="147">
        <v>6</v>
      </c>
      <c r="I161" s="148"/>
      <c r="J161" s="149">
        <f t="shared" si="0"/>
        <v>0</v>
      </c>
      <c r="K161" s="150"/>
      <c r="L161" s="31"/>
      <c r="M161" s="151" t="s">
        <v>1</v>
      </c>
      <c r="N161" s="152" t="s">
        <v>40</v>
      </c>
      <c r="P161" s="153">
        <f t="shared" si="1"/>
        <v>0</v>
      </c>
      <c r="Q161" s="153">
        <v>0</v>
      </c>
      <c r="R161" s="153">
        <f t="shared" si="2"/>
        <v>0</v>
      </c>
      <c r="S161" s="153">
        <v>0</v>
      </c>
      <c r="T161" s="154">
        <f t="shared" si="3"/>
        <v>0</v>
      </c>
      <c r="AR161" s="155" t="s">
        <v>465</v>
      </c>
      <c r="AT161" s="155" t="s">
        <v>150</v>
      </c>
      <c r="AU161" s="155" t="s">
        <v>87</v>
      </c>
      <c r="AY161" s="16" t="s">
        <v>148</v>
      </c>
      <c r="BE161" s="156">
        <f t="shared" si="4"/>
        <v>0</v>
      </c>
      <c r="BF161" s="156">
        <f t="shared" si="5"/>
        <v>0</v>
      </c>
      <c r="BG161" s="156">
        <f t="shared" si="6"/>
        <v>0</v>
      </c>
      <c r="BH161" s="156">
        <f t="shared" si="7"/>
        <v>0</v>
      </c>
      <c r="BI161" s="156">
        <f t="shared" si="8"/>
        <v>0</v>
      </c>
      <c r="BJ161" s="16" t="s">
        <v>87</v>
      </c>
      <c r="BK161" s="156">
        <f t="shared" si="9"/>
        <v>0</v>
      </c>
      <c r="BL161" s="16" t="s">
        <v>465</v>
      </c>
      <c r="BM161" s="155" t="s">
        <v>426</v>
      </c>
    </row>
    <row r="162" spans="2:65" s="1" customFormat="1" ht="37.65" customHeight="1">
      <c r="B162" s="142"/>
      <c r="C162" s="178" t="s">
        <v>291</v>
      </c>
      <c r="D162" s="178" t="s">
        <v>178</v>
      </c>
      <c r="E162" s="179" t="s">
        <v>601</v>
      </c>
      <c r="F162" s="180" t="s">
        <v>602</v>
      </c>
      <c r="G162" s="181" t="s">
        <v>242</v>
      </c>
      <c r="H162" s="182">
        <v>4</v>
      </c>
      <c r="I162" s="183"/>
      <c r="J162" s="184">
        <f t="shared" si="0"/>
        <v>0</v>
      </c>
      <c r="K162" s="185"/>
      <c r="L162" s="186"/>
      <c r="M162" s="187" t="s">
        <v>1</v>
      </c>
      <c r="N162" s="188" t="s">
        <v>40</v>
      </c>
      <c r="P162" s="153">
        <f t="shared" si="1"/>
        <v>0</v>
      </c>
      <c r="Q162" s="153">
        <v>0</v>
      </c>
      <c r="R162" s="153">
        <f t="shared" si="2"/>
        <v>0</v>
      </c>
      <c r="S162" s="153">
        <v>0</v>
      </c>
      <c r="T162" s="154">
        <f t="shared" si="3"/>
        <v>0</v>
      </c>
      <c r="AR162" s="155" t="s">
        <v>551</v>
      </c>
      <c r="AT162" s="155" t="s">
        <v>178</v>
      </c>
      <c r="AU162" s="155" t="s">
        <v>87</v>
      </c>
      <c r="AY162" s="16" t="s">
        <v>148</v>
      </c>
      <c r="BE162" s="156">
        <f t="shared" si="4"/>
        <v>0</v>
      </c>
      <c r="BF162" s="156">
        <f t="shared" si="5"/>
        <v>0</v>
      </c>
      <c r="BG162" s="156">
        <f t="shared" si="6"/>
        <v>0</v>
      </c>
      <c r="BH162" s="156">
        <f t="shared" si="7"/>
        <v>0</v>
      </c>
      <c r="BI162" s="156">
        <f t="shared" si="8"/>
        <v>0</v>
      </c>
      <c r="BJ162" s="16" t="s">
        <v>87</v>
      </c>
      <c r="BK162" s="156">
        <f t="shared" si="9"/>
        <v>0</v>
      </c>
      <c r="BL162" s="16" t="s">
        <v>465</v>
      </c>
      <c r="BM162" s="155" t="s">
        <v>438</v>
      </c>
    </row>
    <row r="163" spans="2:65" s="1" customFormat="1" ht="37.65" customHeight="1">
      <c r="B163" s="142"/>
      <c r="C163" s="178" t="s">
        <v>295</v>
      </c>
      <c r="D163" s="178" t="s">
        <v>178</v>
      </c>
      <c r="E163" s="179" t="s">
        <v>603</v>
      </c>
      <c r="F163" s="180" t="s">
        <v>604</v>
      </c>
      <c r="G163" s="181" t="s">
        <v>242</v>
      </c>
      <c r="H163" s="182">
        <v>2</v>
      </c>
      <c r="I163" s="183"/>
      <c r="J163" s="184">
        <f t="shared" si="0"/>
        <v>0</v>
      </c>
      <c r="K163" s="185"/>
      <c r="L163" s="186"/>
      <c r="M163" s="187" t="s">
        <v>1</v>
      </c>
      <c r="N163" s="188" t="s">
        <v>40</v>
      </c>
      <c r="P163" s="153">
        <f t="shared" si="1"/>
        <v>0</v>
      </c>
      <c r="Q163" s="153">
        <v>0</v>
      </c>
      <c r="R163" s="153">
        <f t="shared" si="2"/>
        <v>0</v>
      </c>
      <c r="S163" s="153">
        <v>0</v>
      </c>
      <c r="T163" s="154">
        <f t="shared" si="3"/>
        <v>0</v>
      </c>
      <c r="AR163" s="155" t="s">
        <v>551</v>
      </c>
      <c r="AT163" s="155" t="s">
        <v>178</v>
      </c>
      <c r="AU163" s="155" t="s">
        <v>87</v>
      </c>
      <c r="AY163" s="16" t="s">
        <v>148</v>
      </c>
      <c r="BE163" s="156">
        <f t="shared" si="4"/>
        <v>0</v>
      </c>
      <c r="BF163" s="156">
        <f t="shared" si="5"/>
        <v>0</v>
      </c>
      <c r="BG163" s="156">
        <f t="shared" si="6"/>
        <v>0</v>
      </c>
      <c r="BH163" s="156">
        <f t="shared" si="7"/>
        <v>0</v>
      </c>
      <c r="BI163" s="156">
        <f t="shared" si="8"/>
        <v>0</v>
      </c>
      <c r="BJ163" s="16" t="s">
        <v>87</v>
      </c>
      <c r="BK163" s="156">
        <f t="shared" si="9"/>
        <v>0</v>
      </c>
      <c r="BL163" s="16" t="s">
        <v>465</v>
      </c>
      <c r="BM163" s="155" t="s">
        <v>448</v>
      </c>
    </row>
    <row r="164" spans="2:65" s="1" customFormat="1" ht="16.5" customHeight="1">
      <c r="B164" s="142"/>
      <c r="C164" s="143" t="s">
        <v>301</v>
      </c>
      <c r="D164" s="143" t="s">
        <v>150</v>
      </c>
      <c r="E164" s="144" t="s">
        <v>605</v>
      </c>
      <c r="F164" s="145" t="s">
        <v>606</v>
      </c>
      <c r="G164" s="146" t="s">
        <v>242</v>
      </c>
      <c r="H164" s="147">
        <v>5</v>
      </c>
      <c r="I164" s="148"/>
      <c r="J164" s="149">
        <f t="shared" si="0"/>
        <v>0</v>
      </c>
      <c r="K164" s="150"/>
      <c r="L164" s="31"/>
      <c r="M164" s="151" t="s">
        <v>1</v>
      </c>
      <c r="N164" s="152" t="s">
        <v>40</v>
      </c>
      <c r="P164" s="153">
        <f t="shared" si="1"/>
        <v>0</v>
      </c>
      <c r="Q164" s="153">
        <v>0</v>
      </c>
      <c r="R164" s="153">
        <f t="shared" si="2"/>
        <v>0</v>
      </c>
      <c r="S164" s="153">
        <v>0</v>
      </c>
      <c r="T164" s="154">
        <f t="shared" si="3"/>
        <v>0</v>
      </c>
      <c r="AR164" s="155" t="s">
        <v>465</v>
      </c>
      <c r="AT164" s="155" t="s">
        <v>150</v>
      </c>
      <c r="AU164" s="155" t="s">
        <v>87</v>
      </c>
      <c r="AY164" s="16" t="s">
        <v>148</v>
      </c>
      <c r="BE164" s="156">
        <f t="shared" si="4"/>
        <v>0</v>
      </c>
      <c r="BF164" s="156">
        <f t="shared" si="5"/>
        <v>0</v>
      </c>
      <c r="BG164" s="156">
        <f t="shared" si="6"/>
        <v>0</v>
      </c>
      <c r="BH164" s="156">
        <f t="shared" si="7"/>
        <v>0</v>
      </c>
      <c r="BI164" s="156">
        <f t="shared" si="8"/>
        <v>0</v>
      </c>
      <c r="BJ164" s="16" t="s">
        <v>87</v>
      </c>
      <c r="BK164" s="156">
        <f t="shared" si="9"/>
        <v>0</v>
      </c>
      <c r="BL164" s="16" t="s">
        <v>465</v>
      </c>
      <c r="BM164" s="155" t="s">
        <v>457</v>
      </c>
    </row>
    <row r="165" spans="2:65" s="1" customFormat="1" ht="16.5" customHeight="1">
      <c r="B165" s="142"/>
      <c r="C165" s="143" t="s">
        <v>309</v>
      </c>
      <c r="D165" s="143" t="s">
        <v>150</v>
      </c>
      <c r="E165" s="144" t="s">
        <v>607</v>
      </c>
      <c r="F165" s="145" t="s">
        <v>608</v>
      </c>
      <c r="G165" s="146" t="s">
        <v>242</v>
      </c>
      <c r="H165" s="147">
        <v>1</v>
      </c>
      <c r="I165" s="148"/>
      <c r="J165" s="149">
        <f t="shared" si="0"/>
        <v>0</v>
      </c>
      <c r="K165" s="150"/>
      <c r="L165" s="31"/>
      <c r="M165" s="151" t="s">
        <v>1</v>
      </c>
      <c r="N165" s="152" t="s">
        <v>40</v>
      </c>
      <c r="P165" s="153">
        <f t="shared" si="1"/>
        <v>0</v>
      </c>
      <c r="Q165" s="153">
        <v>0</v>
      </c>
      <c r="R165" s="153">
        <f t="shared" si="2"/>
        <v>0</v>
      </c>
      <c r="S165" s="153">
        <v>0</v>
      </c>
      <c r="T165" s="154">
        <f t="shared" si="3"/>
        <v>0</v>
      </c>
      <c r="AR165" s="155" t="s">
        <v>465</v>
      </c>
      <c r="AT165" s="155" t="s">
        <v>150</v>
      </c>
      <c r="AU165" s="155" t="s">
        <v>87</v>
      </c>
      <c r="AY165" s="16" t="s">
        <v>148</v>
      </c>
      <c r="BE165" s="156">
        <f t="shared" si="4"/>
        <v>0</v>
      </c>
      <c r="BF165" s="156">
        <f t="shared" si="5"/>
        <v>0</v>
      </c>
      <c r="BG165" s="156">
        <f t="shared" si="6"/>
        <v>0</v>
      </c>
      <c r="BH165" s="156">
        <f t="shared" si="7"/>
        <v>0</v>
      </c>
      <c r="BI165" s="156">
        <f t="shared" si="8"/>
        <v>0</v>
      </c>
      <c r="BJ165" s="16" t="s">
        <v>87</v>
      </c>
      <c r="BK165" s="156">
        <f t="shared" si="9"/>
        <v>0</v>
      </c>
      <c r="BL165" s="16" t="s">
        <v>465</v>
      </c>
      <c r="BM165" s="155" t="s">
        <v>465</v>
      </c>
    </row>
    <row r="166" spans="2:65" s="1" customFormat="1" ht="21.75" customHeight="1">
      <c r="B166" s="142"/>
      <c r="C166" s="143" t="s">
        <v>313</v>
      </c>
      <c r="D166" s="143" t="s">
        <v>150</v>
      </c>
      <c r="E166" s="144" t="s">
        <v>609</v>
      </c>
      <c r="F166" s="145" t="s">
        <v>610</v>
      </c>
      <c r="G166" s="146" t="s">
        <v>196</v>
      </c>
      <c r="H166" s="147">
        <v>5</v>
      </c>
      <c r="I166" s="148"/>
      <c r="J166" s="149">
        <f t="shared" si="0"/>
        <v>0</v>
      </c>
      <c r="K166" s="150"/>
      <c r="L166" s="31"/>
      <c r="M166" s="151" t="s">
        <v>1</v>
      </c>
      <c r="N166" s="152" t="s">
        <v>40</v>
      </c>
      <c r="P166" s="153">
        <f t="shared" si="1"/>
        <v>0</v>
      </c>
      <c r="Q166" s="153">
        <v>0</v>
      </c>
      <c r="R166" s="153">
        <f t="shared" si="2"/>
        <v>0</v>
      </c>
      <c r="S166" s="153">
        <v>0</v>
      </c>
      <c r="T166" s="154">
        <f t="shared" si="3"/>
        <v>0</v>
      </c>
      <c r="AR166" s="155" t="s">
        <v>465</v>
      </c>
      <c r="AT166" s="155" t="s">
        <v>150</v>
      </c>
      <c r="AU166" s="155" t="s">
        <v>87</v>
      </c>
      <c r="AY166" s="16" t="s">
        <v>148</v>
      </c>
      <c r="BE166" s="156">
        <f t="shared" si="4"/>
        <v>0</v>
      </c>
      <c r="BF166" s="156">
        <f t="shared" si="5"/>
        <v>0</v>
      </c>
      <c r="BG166" s="156">
        <f t="shared" si="6"/>
        <v>0</v>
      </c>
      <c r="BH166" s="156">
        <f t="shared" si="7"/>
        <v>0</v>
      </c>
      <c r="BI166" s="156">
        <f t="shared" si="8"/>
        <v>0</v>
      </c>
      <c r="BJ166" s="16" t="s">
        <v>87</v>
      </c>
      <c r="BK166" s="156">
        <f t="shared" si="9"/>
        <v>0</v>
      </c>
      <c r="BL166" s="16" t="s">
        <v>465</v>
      </c>
      <c r="BM166" s="155" t="s">
        <v>475</v>
      </c>
    </row>
    <row r="167" spans="2:65" s="1" customFormat="1" ht="16.5" customHeight="1">
      <c r="B167" s="142"/>
      <c r="C167" s="178" t="s">
        <v>319</v>
      </c>
      <c r="D167" s="178" t="s">
        <v>178</v>
      </c>
      <c r="E167" s="179" t="s">
        <v>611</v>
      </c>
      <c r="F167" s="180" t="s">
        <v>612</v>
      </c>
      <c r="G167" s="181" t="s">
        <v>196</v>
      </c>
      <c r="H167" s="182">
        <v>5</v>
      </c>
      <c r="I167" s="183"/>
      <c r="J167" s="184">
        <f t="shared" si="0"/>
        <v>0</v>
      </c>
      <c r="K167" s="185"/>
      <c r="L167" s="186"/>
      <c r="M167" s="187" t="s">
        <v>1</v>
      </c>
      <c r="N167" s="188" t="s">
        <v>40</v>
      </c>
      <c r="P167" s="153">
        <f t="shared" si="1"/>
        <v>0</v>
      </c>
      <c r="Q167" s="153">
        <v>0</v>
      </c>
      <c r="R167" s="153">
        <f t="shared" si="2"/>
        <v>0</v>
      </c>
      <c r="S167" s="153">
        <v>0</v>
      </c>
      <c r="T167" s="154">
        <f t="shared" si="3"/>
        <v>0</v>
      </c>
      <c r="AR167" s="155" t="s">
        <v>551</v>
      </c>
      <c r="AT167" s="155" t="s">
        <v>178</v>
      </c>
      <c r="AU167" s="155" t="s">
        <v>87</v>
      </c>
      <c r="AY167" s="16" t="s">
        <v>148</v>
      </c>
      <c r="BE167" s="156">
        <f t="shared" si="4"/>
        <v>0</v>
      </c>
      <c r="BF167" s="156">
        <f t="shared" si="5"/>
        <v>0</v>
      </c>
      <c r="BG167" s="156">
        <f t="shared" si="6"/>
        <v>0</v>
      </c>
      <c r="BH167" s="156">
        <f t="shared" si="7"/>
        <v>0</v>
      </c>
      <c r="BI167" s="156">
        <f t="shared" si="8"/>
        <v>0</v>
      </c>
      <c r="BJ167" s="16" t="s">
        <v>87</v>
      </c>
      <c r="BK167" s="156">
        <f t="shared" si="9"/>
        <v>0</v>
      </c>
      <c r="BL167" s="16" t="s">
        <v>465</v>
      </c>
      <c r="BM167" s="155" t="s">
        <v>499</v>
      </c>
    </row>
    <row r="168" spans="2:65" s="1" customFormat="1" ht="21.75" customHeight="1">
      <c r="B168" s="142"/>
      <c r="C168" s="143" t="s">
        <v>323</v>
      </c>
      <c r="D168" s="143" t="s">
        <v>150</v>
      </c>
      <c r="E168" s="144" t="s">
        <v>613</v>
      </c>
      <c r="F168" s="145" t="s">
        <v>614</v>
      </c>
      <c r="G168" s="146" t="s">
        <v>196</v>
      </c>
      <c r="H168" s="147">
        <v>10</v>
      </c>
      <c r="I168" s="148"/>
      <c r="J168" s="149">
        <f t="shared" si="0"/>
        <v>0</v>
      </c>
      <c r="K168" s="150"/>
      <c r="L168" s="31"/>
      <c r="M168" s="151" t="s">
        <v>1</v>
      </c>
      <c r="N168" s="152" t="s">
        <v>40</v>
      </c>
      <c r="P168" s="153">
        <f t="shared" si="1"/>
        <v>0</v>
      </c>
      <c r="Q168" s="153">
        <v>0</v>
      </c>
      <c r="R168" s="153">
        <f t="shared" si="2"/>
        <v>0</v>
      </c>
      <c r="S168" s="153">
        <v>0</v>
      </c>
      <c r="T168" s="154">
        <f t="shared" si="3"/>
        <v>0</v>
      </c>
      <c r="AR168" s="155" t="s">
        <v>465</v>
      </c>
      <c r="AT168" s="155" t="s">
        <v>150</v>
      </c>
      <c r="AU168" s="155" t="s">
        <v>87</v>
      </c>
      <c r="AY168" s="16" t="s">
        <v>148</v>
      </c>
      <c r="BE168" s="156">
        <f t="shared" si="4"/>
        <v>0</v>
      </c>
      <c r="BF168" s="156">
        <f t="shared" si="5"/>
        <v>0</v>
      </c>
      <c r="BG168" s="156">
        <f t="shared" si="6"/>
        <v>0</v>
      </c>
      <c r="BH168" s="156">
        <f t="shared" si="7"/>
        <v>0</v>
      </c>
      <c r="BI168" s="156">
        <f t="shared" si="8"/>
        <v>0</v>
      </c>
      <c r="BJ168" s="16" t="s">
        <v>87</v>
      </c>
      <c r="BK168" s="156">
        <f t="shared" si="9"/>
        <v>0</v>
      </c>
      <c r="BL168" s="16" t="s">
        <v>465</v>
      </c>
      <c r="BM168" s="155" t="s">
        <v>515</v>
      </c>
    </row>
    <row r="169" spans="2:65" s="1" customFormat="1" ht="16.5" customHeight="1">
      <c r="B169" s="142"/>
      <c r="C169" s="178" t="s">
        <v>330</v>
      </c>
      <c r="D169" s="178" t="s">
        <v>178</v>
      </c>
      <c r="E169" s="179" t="s">
        <v>615</v>
      </c>
      <c r="F169" s="180" t="s">
        <v>616</v>
      </c>
      <c r="G169" s="181" t="s">
        <v>196</v>
      </c>
      <c r="H169" s="182">
        <v>10</v>
      </c>
      <c r="I169" s="183"/>
      <c r="J169" s="184">
        <f t="shared" si="0"/>
        <v>0</v>
      </c>
      <c r="K169" s="185"/>
      <c r="L169" s="186"/>
      <c r="M169" s="187" t="s">
        <v>1</v>
      </c>
      <c r="N169" s="188" t="s">
        <v>40</v>
      </c>
      <c r="P169" s="153">
        <f t="shared" si="1"/>
        <v>0</v>
      </c>
      <c r="Q169" s="153">
        <v>0</v>
      </c>
      <c r="R169" s="153">
        <f t="shared" si="2"/>
        <v>0</v>
      </c>
      <c r="S169" s="153">
        <v>0</v>
      </c>
      <c r="T169" s="154">
        <f t="shared" si="3"/>
        <v>0</v>
      </c>
      <c r="AR169" s="155" t="s">
        <v>551</v>
      </c>
      <c r="AT169" s="155" t="s">
        <v>178</v>
      </c>
      <c r="AU169" s="155" t="s">
        <v>87</v>
      </c>
      <c r="AY169" s="16" t="s">
        <v>148</v>
      </c>
      <c r="BE169" s="156">
        <f t="shared" si="4"/>
        <v>0</v>
      </c>
      <c r="BF169" s="156">
        <f t="shared" si="5"/>
        <v>0</v>
      </c>
      <c r="BG169" s="156">
        <f t="shared" si="6"/>
        <v>0</v>
      </c>
      <c r="BH169" s="156">
        <f t="shared" si="7"/>
        <v>0</v>
      </c>
      <c r="BI169" s="156">
        <f t="shared" si="8"/>
        <v>0</v>
      </c>
      <c r="BJ169" s="16" t="s">
        <v>87</v>
      </c>
      <c r="BK169" s="156">
        <f t="shared" si="9"/>
        <v>0</v>
      </c>
      <c r="BL169" s="16" t="s">
        <v>465</v>
      </c>
      <c r="BM169" s="155" t="s">
        <v>523</v>
      </c>
    </row>
    <row r="170" spans="2:65" s="1" customFormat="1" ht="24.15" customHeight="1">
      <c r="B170" s="142"/>
      <c r="C170" s="143" t="s">
        <v>335</v>
      </c>
      <c r="D170" s="143" t="s">
        <v>150</v>
      </c>
      <c r="E170" s="144" t="s">
        <v>617</v>
      </c>
      <c r="F170" s="145" t="s">
        <v>618</v>
      </c>
      <c r="G170" s="146" t="s">
        <v>196</v>
      </c>
      <c r="H170" s="147">
        <v>30</v>
      </c>
      <c r="I170" s="148"/>
      <c r="J170" s="149">
        <f t="shared" si="0"/>
        <v>0</v>
      </c>
      <c r="K170" s="150"/>
      <c r="L170" s="31"/>
      <c r="M170" s="151" t="s">
        <v>1</v>
      </c>
      <c r="N170" s="152" t="s">
        <v>40</v>
      </c>
      <c r="P170" s="153">
        <f t="shared" si="1"/>
        <v>0</v>
      </c>
      <c r="Q170" s="153">
        <v>0</v>
      </c>
      <c r="R170" s="153">
        <f t="shared" si="2"/>
        <v>0</v>
      </c>
      <c r="S170" s="153">
        <v>0</v>
      </c>
      <c r="T170" s="154">
        <f t="shared" si="3"/>
        <v>0</v>
      </c>
      <c r="AR170" s="155" t="s">
        <v>465</v>
      </c>
      <c r="AT170" s="155" t="s">
        <v>150</v>
      </c>
      <c r="AU170" s="155" t="s">
        <v>87</v>
      </c>
      <c r="AY170" s="16" t="s">
        <v>148</v>
      </c>
      <c r="BE170" s="156">
        <f t="shared" si="4"/>
        <v>0</v>
      </c>
      <c r="BF170" s="156">
        <f t="shared" si="5"/>
        <v>0</v>
      </c>
      <c r="BG170" s="156">
        <f t="shared" si="6"/>
        <v>0</v>
      </c>
      <c r="BH170" s="156">
        <f t="shared" si="7"/>
        <v>0</v>
      </c>
      <c r="BI170" s="156">
        <f t="shared" si="8"/>
        <v>0</v>
      </c>
      <c r="BJ170" s="16" t="s">
        <v>87</v>
      </c>
      <c r="BK170" s="156">
        <f t="shared" si="9"/>
        <v>0</v>
      </c>
      <c r="BL170" s="16" t="s">
        <v>465</v>
      </c>
      <c r="BM170" s="155" t="s">
        <v>619</v>
      </c>
    </row>
    <row r="171" spans="2:65" s="1" customFormat="1" ht="16.5" customHeight="1">
      <c r="B171" s="142"/>
      <c r="C171" s="178" t="s">
        <v>340</v>
      </c>
      <c r="D171" s="178" t="s">
        <v>178</v>
      </c>
      <c r="E171" s="179" t="s">
        <v>620</v>
      </c>
      <c r="F171" s="180" t="s">
        <v>621</v>
      </c>
      <c r="G171" s="181" t="s">
        <v>196</v>
      </c>
      <c r="H171" s="182">
        <v>30</v>
      </c>
      <c r="I171" s="183"/>
      <c r="J171" s="184">
        <f t="shared" si="0"/>
        <v>0</v>
      </c>
      <c r="K171" s="185"/>
      <c r="L171" s="186"/>
      <c r="M171" s="187" t="s">
        <v>1</v>
      </c>
      <c r="N171" s="188" t="s">
        <v>40</v>
      </c>
      <c r="P171" s="153">
        <f t="shared" si="1"/>
        <v>0</v>
      </c>
      <c r="Q171" s="153">
        <v>0</v>
      </c>
      <c r="R171" s="153">
        <f t="shared" si="2"/>
        <v>0</v>
      </c>
      <c r="S171" s="153">
        <v>0</v>
      </c>
      <c r="T171" s="154">
        <f t="shared" si="3"/>
        <v>0</v>
      </c>
      <c r="AR171" s="155" t="s">
        <v>551</v>
      </c>
      <c r="AT171" s="155" t="s">
        <v>178</v>
      </c>
      <c r="AU171" s="155" t="s">
        <v>87</v>
      </c>
      <c r="AY171" s="16" t="s">
        <v>148</v>
      </c>
      <c r="BE171" s="156">
        <f t="shared" si="4"/>
        <v>0</v>
      </c>
      <c r="BF171" s="156">
        <f t="shared" si="5"/>
        <v>0</v>
      </c>
      <c r="BG171" s="156">
        <f t="shared" si="6"/>
        <v>0</v>
      </c>
      <c r="BH171" s="156">
        <f t="shared" si="7"/>
        <v>0</v>
      </c>
      <c r="BI171" s="156">
        <f t="shared" si="8"/>
        <v>0</v>
      </c>
      <c r="BJ171" s="16" t="s">
        <v>87</v>
      </c>
      <c r="BK171" s="156">
        <f t="shared" si="9"/>
        <v>0</v>
      </c>
      <c r="BL171" s="16" t="s">
        <v>465</v>
      </c>
      <c r="BM171" s="155" t="s">
        <v>622</v>
      </c>
    </row>
    <row r="172" spans="2:65" s="1" customFormat="1" ht="24.15" customHeight="1">
      <c r="B172" s="142"/>
      <c r="C172" s="143" t="s">
        <v>344</v>
      </c>
      <c r="D172" s="143" t="s">
        <v>150</v>
      </c>
      <c r="E172" s="144" t="s">
        <v>623</v>
      </c>
      <c r="F172" s="145" t="s">
        <v>624</v>
      </c>
      <c r="G172" s="146" t="s">
        <v>196</v>
      </c>
      <c r="H172" s="147">
        <v>40</v>
      </c>
      <c r="I172" s="148"/>
      <c r="J172" s="149">
        <f t="shared" si="0"/>
        <v>0</v>
      </c>
      <c r="K172" s="150"/>
      <c r="L172" s="31"/>
      <c r="M172" s="151" t="s">
        <v>1</v>
      </c>
      <c r="N172" s="152" t="s">
        <v>40</v>
      </c>
      <c r="P172" s="153">
        <f t="shared" si="1"/>
        <v>0</v>
      </c>
      <c r="Q172" s="153">
        <v>0</v>
      </c>
      <c r="R172" s="153">
        <f t="shared" si="2"/>
        <v>0</v>
      </c>
      <c r="S172" s="153">
        <v>0</v>
      </c>
      <c r="T172" s="154">
        <f t="shared" si="3"/>
        <v>0</v>
      </c>
      <c r="AR172" s="155" t="s">
        <v>465</v>
      </c>
      <c r="AT172" s="155" t="s">
        <v>150</v>
      </c>
      <c r="AU172" s="155" t="s">
        <v>87</v>
      </c>
      <c r="AY172" s="16" t="s">
        <v>148</v>
      </c>
      <c r="BE172" s="156">
        <f t="shared" si="4"/>
        <v>0</v>
      </c>
      <c r="BF172" s="156">
        <f t="shared" si="5"/>
        <v>0</v>
      </c>
      <c r="BG172" s="156">
        <f t="shared" si="6"/>
        <v>0</v>
      </c>
      <c r="BH172" s="156">
        <f t="shared" si="7"/>
        <v>0</v>
      </c>
      <c r="BI172" s="156">
        <f t="shared" si="8"/>
        <v>0</v>
      </c>
      <c r="BJ172" s="16" t="s">
        <v>87</v>
      </c>
      <c r="BK172" s="156">
        <f t="shared" si="9"/>
        <v>0</v>
      </c>
      <c r="BL172" s="16" t="s">
        <v>465</v>
      </c>
      <c r="BM172" s="155" t="s">
        <v>625</v>
      </c>
    </row>
    <row r="173" spans="2:65" s="1" customFormat="1" ht="16.5" customHeight="1">
      <c r="B173" s="142"/>
      <c r="C173" s="178" t="s">
        <v>349</v>
      </c>
      <c r="D173" s="178" t="s">
        <v>178</v>
      </c>
      <c r="E173" s="179" t="s">
        <v>626</v>
      </c>
      <c r="F173" s="180" t="s">
        <v>627</v>
      </c>
      <c r="G173" s="181" t="s">
        <v>196</v>
      </c>
      <c r="H173" s="182">
        <v>40</v>
      </c>
      <c r="I173" s="183"/>
      <c r="J173" s="184">
        <f t="shared" si="0"/>
        <v>0</v>
      </c>
      <c r="K173" s="185"/>
      <c r="L173" s="186"/>
      <c r="M173" s="187" t="s">
        <v>1</v>
      </c>
      <c r="N173" s="188" t="s">
        <v>40</v>
      </c>
      <c r="P173" s="153">
        <f t="shared" si="1"/>
        <v>0</v>
      </c>
      <c r="Q173" s="153">
        <v>0</v>
      </c>
      <c r="R173" s="153">
        <f t="shared" si="2"/>
        <v>0</v>
      </c>
      <c r="S173" s="153">
        <v>0</v>
      </c>
      <c r="T173" s="154">
        <f t="shared" si="3"/>
        <v>0</v>
      </c>
      <c r="AR173" s="155" t="s">
        <v>551</v>
      </c>
      <c r="AT173" s="155" t="s">
        <v>178</v>
      </c>
      <c r="AU173" s="155" t="s">
        <v>87</v>
      </c>
      <c r="AY173" s="16" t="s">
        <v>148</v>
      </c>
      <c r="BE173" s="156">
        <f t="shared" si="4"/>
        <v>0</v>
      </c>
      <c r="BF173" s="156">
        <f t="shared" si="5"/>
        <v>0</v>
      </c>
      <c r="BG173" s="156">
        <f t="shared" si="6"/>
        <v>0</v>
      </c>
      <c r="BH173" s="156">
        <f t="shared" si="7"/>
        <v>0</v>
      </c>
      <c r="BI173" s="156">
        <f t="shared" si="8"/>
        <v>0</v>
      </c>
      <c r="BJ173" s="16" t="s">
        <v>87</v>
      </c>
      <c r="BK173" s="156">
        <f t="shared" si="9"/>
        <v>0</v>
      </c>
      <c r="BL173" s="16" t="s">
        <v>465</v>
      </c>
      <c r="BM173" s="155" t="s">
        <v>628</v>
      </c>
    </row>
    <row r="174" spans="2:65" s="1" customFormat="1" ht="21.75" customHeight="1">
      <c r="B174" s="142"/>
      <c r="C174" s="143" t="s">
        <v>354</v>
      </c>
      <c r="D174" s="143" t="s">
        <v>150</v>
      </c>
      <c r="E174" s="144" t="s">
        <v>629</v>
      </c>
      <c r="F174" s="145" t="s">
        <v>630</v>
      </c>
      <c r="G174" s="146" t="s">
        <v>196</v>
      </c>
      <c r="H174" s="147">
        <v>10</v>
      </c>
      <c r="I174" s="148"/>
      <c r="J174" s="149">
        <f t="shared" si="0"/>
        <v>0</v>
      </c>
      <c r="K174" s="150"/>
      <c r="L174" s="31"/>
      <c r="M174" s="151" t="s">
        <v>1</v>
      </c>
      <c r="N174" s="152" t="s">
        <v>40</v>
      </c>
      <c r="P174" s="153">
        <f t="shared" si="1"/>
        <v>0</v>
      </c>
      <c r="Q174" s="153">
        <v>0</v>
      </c>
      <c r="R174" s="153">
        <f t="shared" si="2"/>
        <v>0</v>
      </c>
      <c r="S174" s="153">
        <v>0</v>
      </c>
      <c r="T174" s="154">
        <f t="shared" si="3"/>
        <v>0</v>
      </c>
      <c r="AR174" s="155" t="s">
        <v>465</v>
      </c>
      <c r="AT174" s="155" t="s">
        <v>150</v>
      </c>
      <c r="AU174" s="155" t="s">
        <v>87</v>
      </c>
      <c r="AY174" s="16" t="s">
        <v>148</v>
      </c>
      <c r="BE174" s="156">
        <f t="shared" si="4"/>
        <v>0</v>
      </c>
      <c r="BF174" s="156">
        <f t="shared" si="5"/>
        <v>0</v>
      </c>
      <c r="BG174" s="156">
        <f t="shared" si="6"/>
        <v>0</v>
      </c>
      <c r="BH174" s="156">
        <f t="shared" si="7"/>
        <v>0</v>
      </c>
      <c r="BI174" s="156">
        <f t="shared" si="8"/>
        <v>0</v>
      </c>
      <c r="BJ174" s="16" t="s">
        <v>87</v>
      </c>
      <c r="BK174" s="156">
        <f t="shared" si="9"/>
        <v>0</v>
      </c>
      <c r="BL174" s="16" t="s">
        <v>465</v>
      </c>
      <c r="BM174" s="155" t="s">
        <v>631</v>
      </c>
    </row>
    <row r="175" spans="2:65" s="1" customFormat="1" ht="16.5" customHeight="1">
      <c r="B175" s="142"/>
      <c r="C175" s="143" t="s">
        <v>360</v>
      </c>
      <c r="D175" s="143" t="s">
        <v>150</v>
      </c>
      <c r="E175" s="144" t="s">
        <v>632</v>
      </c>
      <c r="F175" s="145" t="s">
        <v>633</v>
      </c>
      <c r="G175" s="146" t="s">
        <v>326</v>
      </c>
      <c r="H175" s="189"/>
      <c r="I175" s="148"/>
      <c r="J175" s="149">
        <f t="shared" si="0"/>
        <v>0</v>
      </c>
      <c r="K175" s="150"/>
      <c r="L175" s="31"/>
      <c r="M175" s="151" t="s">
        <v>1</v>
      </c>
      <c r="N175" s="152" t="s">
        <v>40</v>
      </c>
      <c r="P175" s="153">
        <f t="shared" si="1"/>
        <v>0</v>
      </c>
      <c r="Q175" s="153">
        <v>0</v>
      </c>
      <c r="R175" s="153">
        <f t="shared" si="2"/>
        <v>0</v>
      </c>
      <c r="S175" s="153">
        <v>0</v>
      </c>
      <c r="T175" s="154">
        <f t="shared" si="3"/>
        <v>0</v>
      </c>
      <c r="AR175" s="155" t="s">
        <v>465</v>
      </c>
      <c r="AT175" s="155" t="s">
        <v>150</v>
      </c>
      <c r="AU175" s="155" t="s">
        <v>87</v>
      </c>
      <c r="AY175" s="16" t="s">
        <v>148</v>
      </c>
      <c r="BE175" s="156">
        <f t="shared" si="4"/>
        <v>0</v>
      </c>
      <c r="BF175" s="156">
        <f t="shared" si="5"/>
        <v>0</v>
      </c>
      <c r="BG175" s="156">
        <f t="shared" si="6"/>
        <v>0</v>
      </c>
      <c r="BH175" s="156">
        <f t="shared" si="7"/>
        <v>0</v>
      </c>
      <c r="BI175" s="156">
        <f t="shared" si="8"/>
        <v>0</v>
      </c>
      <c r="BJ175" s="16" t="s">
        <v>87</v>
      </c>
      <c r="BK175" s="156">
        <f t="shared" si="9"/>
        <v>0</v>
      </c>
      <c r="BL175" s="16" t="s">
        <v>465</v>
      </c>
      <c r="BM175" s="155" t="s">
        <v>634</v>
      </c>
    </row>
    <row r="176" spans="2:65" s="11" customFormat="1" ht="22.65" customHeight="1">
      <c r="B176" s="130"/>
      <c r="D176" s="131" t="s">
        <v>73</v>
      </c>
      <c r="E176" s="140" t="s">
        <v>635</v>
      </c>
      <c r="F176" s="140" t="s">
        <v>636</v>
      </c>
      <c r="I176" s="133"/>
      <c r="J176" s="141">
        <f>BK176</f>
        <v>0</v>
      </c>
      <c r="L176" s="130"/>
      <c r="M176" s="135"/>
      <c r="P176" s="136">
        <f>SUM(P177:P179)</f>
        <v>0</v>
      </c>
      <c r="R176" s="136">
        <f>SUM(R177:R179)</f>
        <v>0</v>
      </c>
      <c r="T176" s="137">
        <f>SUM(T177:T179)</f>
        <v>0</v>
      </c>
      <c r="AR176" s="131" t="s">
        <v>163</v>
      </c>
      <c r="AT176" s="138" t="s">
        <v>73</v>
      </c>
      <c r="AU176" s="138" t="s">
        <v>81</v>
      </c>
      <c r="AY176" s="131" t="s">
        <v>148</v>
      </c>
      <c r="BK176" s="139">
        <f>SUM(BK177:BK179)</f>
        <v>0</v>
      </c>
    </row>
    <row r="177" spans="2:65" s="1" customFormat="1" ht="16.5" customHeight="1">
      <c r="B177" s="142"/>
      <c r="C177" s="143" t="s">
        <v>363</v>
      </c>
      <c r="D177" s="143" t="s">
        <v>150</v>
      </c>
      <c r="E177" s="144" t="s">
        <v>637</v>
      </c>
      <c r="F177" s="145" t="s">
        <v>638</v>
      </c>
      <c r="G177" s="146" t="s">
        <v>532</v>
      </c>
      <c r="H177" s="147">
        <v>1</v>
      </c>
      <c r="I177" s="148"/>
      <c r="J177" s="149">
        <f>ROUND(I177*H177,2)</f>
        <v>0</v>
      </c>
      <c r="K177" s="150"/>
      <c r="L177" s="31"/>
      <c r="M177" s="151" t="s">
        <v>1</v>
      </c>
      <c r="N177" s="152" t="s">
        <v>40</v>
      </c>
      <c r="P177" s="153">
        <f>O177*H177</f>
        <v>0</v>
      </c>
      <c r="Q177" s="153">
        <v>0</v>
      </c>
      <c r="R177" s="153">
        <f>Q177*H177</f>
        <v>0</v>
      </c>
      <c r="S177" s="153">
        <v>0</v>
      </c>
      <c r="T177" s="154">
        <f>S177*H177</f>
        <v>0</v>
      </c>
      <c r="AR177" s="155" t="s">
        <v>465</v>
      </c>
      <c r="AT177" s="155" t="s">
        <v>150</v>
      </c>
      <c r="AU177" s="155" t="s">
        <v>87</v>
      </c>
      <c r="AY177" s="16" t="s">
        <v>148</v>
      </c>
      <c r="BE177" s="156">
        <f>IF(N177="základná",J177,0)</f>
        <v>0</v>
      </c>
      <c r="BF177" s="156">
        <f>IF(N177="znížená",J177,0)</f>
        <v>0</v>
      </c>
      <c r="BG177" s="156">
        <f>IF(N177="zákl. prenesená",J177,0)</f>
        <v>0</v>
      </c>
      <c r="BH177" s="156">
        <f>IF(N177="zníž. prenesená",J177,0)</f>
        <v>0</v>
      </c>
      <c r="BI177" s="156">
        <f>IF(N177="nulová",J177,0)</f>
        <v>0</v>
      </c>
      <c r="BJ177" s="16" t="s">
        <v>87</v>
      </c>
      <c r="BK177" s="156">
        <f>ROUND(I177*H177,2)</f>
        <v>0</v>
      </c>
      <c r="BL177" s="16" t="s">
        <v>465</v>
      </c>
      <c r="BM177" s="155" t="s">
        <v>639</v>
      </c>
    </row>
    <row r="178" spans="2:65" s="1" customFormat="1" ht="33" customHeight="1">
      <c r="B178" s="142"/>
      <c r="C178" s="143" t="s">
        <v>367</v>
      </c>
      <c r="D178" s="143" t="s">
        <v>150</v>
      </c>
      <c r="E178" s="144" t="s">
        <v>640</v>
      </c>
      <c r="F178" s="145" t="s">
        <v>641</v>
      </c>
      <c r="G178" s="146" t="s">
        <v>642</v>
      </c>
      <c r="H178" s="147">
        <v>1</v>
      </c>
      <c r="I178" s="148"/>
      <c r="J178" s="149">
        <f>ROUND(I178*H178,2)</f>
        <v>0</v>
      </c>
      <c r="K178" s="150"/>
      <c r="L178" s="31"/>
      <c r="M178" s="151" t="s">
        <v>1</v>
      </c>
      <c r="N178" s="152" t="s">
        <v>40</v>
      </c>
      <c r="P178" s="153">
        <f>O178*H178</f>
        <v>0</v>
      </c>
      <c r="Q178" s="153">
        <v>0</v>
      </c>
      <c r="R178" s="153">
        <f>Q178*H178</f>
        <v>0</v>
      </c>
      <c r="S178" s="153">
        <v>0</v>
      </c>
      <c r="T178" s="154">
        <f>S178*H178</f>
        <v>0</v>
      </c>
      <c r="AR178" s="155" t="s">
        <v>465</v>
      </c>
      <c r="AT178" s="155" t="s">
        <v>150</v>
      </c>
      <c r="AU178" s="155" t="s">
        <v>87</v>
      </c>
      <c r="AY178" s="16" t="s">
        <v>148</v>
      </c>
      <c r="BE178" s="156">
        <f>IF(N178="základná",J178,0)</f>
        <v>0</v>
      </c>
      <c r="BF178" s="156">
        <f>IF(N178="znížená",J178,0)</f>
        <v>0</v>
      </c>
      <c r="BG178" s="156">
        <f>IF(N178="zákl. prenesená",J178,0)</f>
        <v>0</v>
      </c>
      <c r="BH178" s="156">
        <f>IF(N178="zníž. prenesená",J178,0)</f>
        <v>0</v>
      </c>
      <c r="BI178" s="156">
        <f>IF(N178="nulová",J178,0)</f>
        <v>0</v>
      </c>
      <c r="BJ178" s="16" t="s">
        <v>87</v>
      </c>
      <c r="BK178" s="156">
        <f>ROUND(I178*H178,2)</f>
        <v>0</v>
      </c>
      <c r="BL178" s="16" t="s">
        <v>465</v>
      </c>
      <c r="BM178" s="155" t="s">
        <v>643</v>
      </c>
    </row>
    <row r="179" spans="2:65" s="1" customFormat="1" ht="16.5" customHeight="1">
      <c r="B179" s="142"/>
      <c r="C179" s="143" t="s">
        <v>370</v>
      </c>
      <c r="D179" s="143" t="s">
        <v>150</v>
      </c>
      <c r="E179" s="144" t="s">
        <v>644</v>
      </c>
      <c r="F179" s="145" t="s">
        <v>645</v>
      </c>
      <c r="G179" s="146" t="s">
        <v>646</v>
      </c>
      <c r="H179" s="147">
        <v>1</v>
      </c>
      <c r="I179" s="148"/>
      <c r="J179" s="149">
        <f>ROUND(I179*H179,2)</f>
        <v>0</v>
      </c>
      <c r="K179" s="150"/>
      <c r="L179" s="31"/>
      <c r="M179" s="151" t="s">
        <v>1</v>
      </c>
      <c r="N179" s="152" t="s">
        <v>40</v>
      </c>
      <c r="P179" s="153">
        <f>O179*H179</f>
        <v>0</v>
      </c>
      <c r="Q179" s="153">
        <v>0</v>
      </c>
      <c r="R179" s="153">
        <f>Q179*H179</f>
        <v>0</v>
      </c>
      <c r="S179" s="153">
        <v>0</v>
      </c>
      <c r="T179" s="154">
        <f>S179*H179</f>
        <v>0</v>
      </c>
      <c r="AR179" s="155" t="s">
        <v>465</v>
      </c>
      <c r="AT179" s="155" t="s">
        <v>150</v>
      </c>
      <c r="AU179" s="155" t="s">
        <v>87</v>
      </c>
      <c r="AY179" s="16" t="s">
        <v>148</v>
      </c>
      <c r="BE179" s="156">
        <f>IF(N179="základná",J179,0)</f>
        <v>0</v>
      </c>
      <c r="BF179" s="156">
        <f>IF(N179="znížená",J179,0)</f>
        <v>0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6" t="s">
        <v>87</v>
      </c>
      <c r="BK179" s="156">
        <f>ROUND(I179*H179,2)</f>
        <v>0</v>
      </c>
      <c r="BL179" s="16" t="s">
        <v>465</v>
      </c>
      <c r="BM179" s="155" t="s">
        <v>647</v>
      </c>
    </row>
    <row r="180" spans="2:65" s="11" customFormat="1" ht="25.95" customHeight="1">
      <c r="B180" s="130"/>
      <c r="D180" s="131" t="s">
        <v>73</v>
      </c>
      <c r="E180" s="132" t="s">
        <v>527</v>
      </c>
      <c r="F180" s="132" t="s">
        <v>528</v>
      </c>
      <c r="I180" s="133"/>
      <c r="J180" s="134">
        <f>BK180</f>
        <v>0</v>
      </c>
      <c r="L180" s="130"/>
      <c r="M180" s="135"/>
      <c r="P180" s="136">
        <f>SUM(P181:P182)</f>
        <v>0</v>
      </c>
      <c r="R180" s="136">
        <f>SUM(R181:R182)</f>
        <v>0</v>
      </c>
      <c r="T180" s="137">
        <f>SUM(T181:T182)</f>
        <v>0</v>
      </c>
      <c r="AR180" s="131" t="s">
        <v>154</v>
      </c>
      <c r="AT180" s="138" t="s">
        <v>73</v>
      </c>
      <c r="AU180" s="138" t="s">
        <v>74</v>
      </c>
      <c r="AY180" s="131" t="s">
        <v>148</v>
      </c>
      <c r="BK180" s="139">
        <f>SUM(BK181:BK182)</f>
        <v>0</v>
      </c>
    </row>
    <row r="181" spans="2:65" s="1" customFormat="1" ht="76.349999999999994" customHeight="1">
      <c r="B181" s="142"/>
      <c r="C181" s="143" t="s">
        <v>376</v>
      </c>
      <c r="D181" s="143" t="s">
        <v>150</v>
      </c>
      <c r="E181" s="144" t="s">
        <v>648</v>
      </c>
      <c r="F181" s="145" t="s">
        <v>649</v>
      </c>
      <c r="G181" s="146" t="s">
        <v>532</v>
      </c>
      <c r="H181" s="147">
        <v>8</v>
      </c>
      <c r="I181" s="148"/>
      <c r="J181" s="149">
        <f>ROUND(I181*H181,2)</f>
        <v>0</v>
      </c>
      <c r="K181" s="150"/>
      <c r="L181" s="31"/>
      <c r="M181" s="151" t="s">
        <v>1</v>
      </c>
      <c r="N181" s="152" t="s">
        <v>40</v>
      </c>
      <c r="P181" s="153">
        <f>O181*H181</f>
        <v>0</v>
      </c>
      <c r="Q181" s="153">
        <v>0</v>
      </c>
      <c r="R181" s="153">
        <f>Q181*H181</f>
        <v>0</v>
      </c>
      <c r="S181" s="153">
        <v>0</v>
      </c>
      <c r="T181" s="154">
        <f>S181*H181</f>
        <v>0</v>
      </c>
      <c r="AR181" s="155" t="s">
        <v>650</v>
      </c>
      <c r="AT181" s="155" t="s">
        <v>150</v>
      </c>
      <c r="AU181" s="155" t="s">
        <v>81</v>
      </c>
      <c r="AY181" s="16" t="s">
        <v>148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6" t="s">
        <v>87</v>
      </c>
      <c r="BK181" s="156">
        <f>ROUND(I181*H181,2)</f>
        <v>0</v>
      </c>
      <c r="BL181" s="16" t="s">
        <v>650</v>
      </c>
      <c r="BM181" s="155" t="s">
        <v>651</v>
      </c>
    </row>
    <row r="182" spans="2:65" s="1" customFormat="1" ht="37.65" customHeight="1">
      <c r="B182" s="142"/>
      <c r="C182" s="143" t="s">
        <v>381</v>
      </c>
      <c r="D182" s="143" t="s">
        <v>150</v>
      </c>
      <c r="E182" s="144" t="s">
        <v>652</v>
      </c>
      <c r="F182" s="145" t="s">
        <v>653</v>
      </c>
      <c r="G182" s="146" t="s">
        <v>532</v>
      </c>
      <c r="H182" s="147">
        <v>0.3</v>
      </c>
      <c r="I182" s="148"/>
      <c r="J182" s="149">
        <f>ROUND(I182*H182,2)</f>
        <v>0</v>
      </c>
      <c r="K182" s="150"/>
      <c r="L182" s="31"/>
      <c r="M182" s="151" t="s">
        <v>1</v>
      </c>
      <c r="N182" s="152" t="s">
        <v>40</v>
      </c>
      <c r="P182" s="153">
        <f>O182*H182</f>
        <v>0</v>
      </c>
      <c r="Q182" s="153">
        <v>0</v>
      </c>
      <c r="R182" s="153">
        <f>Q182*H182</f>
        <v>0</v>
      </c>
      <c r="S182" s="153">
        <v>0</v>
      </c>
      <c r="T182" s="154">
        <f>S182*H182</f>
        <v>0</v>
      </c>
      <c r="AR182" s="155" t="s">
        <v>650</v>
      </c>
      <c r="AT182" s="155" t="s">
        <v>150</v>
      </c>
      <c r="AU182" s="155" t="s">
        <v>81</v>
      </c>
      <c r="AY182" s="16" t="s">
        <v>148</v>
      </c>
      <c r="BE182" s="156">
        <f>IF(N182="základná",J182,0)</f>
        <v>0</v>
      </c>
      <c r="BF182" s="156">
        <f>IF(N182="znížená",J182,0)</f>
        <v>0</v>
      </c>
      <c r="BG182" s="156">
        <f>IF(N182="zákl. prenesená",J182,0)</f>
        <v>0</v>
      </c>
      <c r="BH182" s="156">
        <f>IF(N182="zníž. prenesená",J182,0)</f>
        <v>0</v>
      </c>
      <c r="BI182" s="156">
        <f>IF(N182="nulová",J182,0)</f>
        <v>0</v>
      </c>
      <c r="BJ182" s="16" t="s">
        <v>87</v>
      </c>
      <c r="BK182" s="156">
        <f>ROUND(I182*H182,2)</f>
        <v>0</v>
      </c>
      <c r="BL182" s="16" t="s">
        <v>650</v>
      </c>
      <c r="BM182" s="155" t="s">
        <v>654</v>
      </c>
    </row>
    <row r="183" spans="2:65" s="11" customFormat="1" ht="25.95" customHeight="1">
      <c r="B183" s="130"/>
      <c r="D183" s="131" t="s">
        <v>73</v>
      </c>
      <c r="E183" s="132" t="s">
        <v>655</v>
      </c>
      <c r="F183" s="132" t="s">
        <v>656</v>
      </c>
      <c r="I183" s="133"/>
      <c r="J183" s="134">
        <f>BK183</f>
        <v>0</v>
      </c>
      <c r="L183" s="130"/>
      <c r="M183" s="135"/>
      <c r="P183" s="136">
        <f>P184</f>
        <v>0</v>
      </c>
      <c r="R183" s="136">
        <f>R184</f>
        <v>0</v>
      </c>
      <c r="T183" s="137">
        <f>T184</f>
        <v>0</v>
      </c>
      <c r="AR183" s="131" t="s">
        <v>171</v>
      </c>
      <c r="AT183" s="138" t="s">
        <v>73</v>
      </c>
      <c r="AU183" s="138" t="s">
        <v>74</v>
      </c>
      <c r="AY183" s="131" t="s">
        <v>148</v>
      </c>
      <c r="BK183" s="139">
        <f>BK184</f>
        <v>0</v>
      </c>
    </row>
    <row r="184" spans="2:65" s="1" customFormat="1" ht="24.15" customHeight="1">
      <c r="B184" s="142"/>
      <c r="C184" s="143" t="s">
        <v>385</v>
      </c>
      <c r="D184" s="143" t="s">
        <v>150</v>
      </c>
      <c r="E184" s="144" t="s">
        <v>657</v>
      </c>
      <c r="F184" s="145" t="s">
        <v>658</v>
      </c>
      <c r="G184" s="146" t="s">
        <v>326</v>
      </c>
      <c r="H184" s="189"/>
      <c r="I184" s="148"/>
      <c r="J184" s="149">
        <f>ROUND(I184*H184,2)</f>
        <v>0</v>
      </c>
      <c r="K184" s="150"/>
      <c r="L184" s="31"/>
      <c r="M184" s="190" t="s">
        <v>1</v>
      </c>
      <c r="N184" s="191" t="s">
        <v>40</v>
      </c>
      <c r="O184" s="192"/>
      <c r="P184" s="193">
        <f>O184*H184</f>
        <v>0</v>
      </c>
      <c r="Q184" s="193">
        <v>0</v>
      </c>
      <c r="R184" s="193">
        <f>Q184*H184</f>
        <v>0</v>
      </c>
      <c r="S184" s="193">
        <v>0</v>
      </c>
      <c r="T184" s="194">
        <f>S184*H184</f>
        <v>0</v>
      </c>
      <c r="AR184" s="155" t="s">
        <v>154</v>
      </c>
      <c r="AT184" s="155" t="s">
        <v>150</v>
      </c>
      <c r="AU184" s="155" t="s">
        <v>81</v>
      </c>
      <c r="AY184" s="16" t="s">
        <v>148</v>
      </c>
      <c r="BE184" s="156">
        <f>IF(N184="základná",J184,0)</f>
        <v>0</v>
      </c>
      <c r="BF184" s="156">
        <f>IF(N184="znížená",J184,0)</f>
        <v>0</v>
      </c>
      <c r="BG184" s="156">
        <f>IF(N184="zákl. prenesená",J184,0)</f>
        <v>0</v>
      </c>
      <c r="BH184" s="156">
        <f>IF(N184="zníž. prenesená",J184,0)</f>
        <v>0</v>
      </c>
      <c r="BI184" s="156">
        <f>IF(N184="nulová",J184,0)</f>
        <v>0</v>
      </c>
      <c r="BJ184" s="16" t="s">
        <v>87</v>
      </c>
      <c r="BK184" s="156">
        <f>ROUND(I184*H184,2)</f>
        <v>0</v>
      </c>
      <c r="BL184" s="16" t="s">
        <v>154</v>
      </c>
      <c r="BM184" s="155" t="s">
        <v>659</v>
      </c>
    </row>
    <row r="185" spans="2:65" s="1" customFormat="1" ht="6.9" customHeight="1">
      <c r="B185" s="46"/>
      <c r="C185" s="47"/>
      <c r="D185" s="47"/>
      <c r="E185" s="47"/>
      <c r="F185" s="47"/>
      <c r="G185" s="47"/>
      <c r="H185" s="47"/>
      <c r="I185" s="47"/>
      <c r="J185" s="47"/>
      <c r="K185" s="47"/>
      <c r="L185" s="31"/>
    </row>
  </sheetData>
  <autoFilter ref="C127:K184" xr:uid="{00000000-0009-0000-0000-000002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27"/>
  <sheetViews>
    <sheetView showGridLines="0" topLeftCell="A91" workbookViewId="0">
      <selection activeCell="I133" sqref="I133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5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6" t="s">
        <v>96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4.9" customHeight="1">
      <c r="B4" s="19"/>
      <c r="D4" s="20" t="s">
        <v>107</v>
      </c>
      <c r="L4" s="19"/>
      <c r="M4" s="94" t="s">
        <v>9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43" t="str">
        <f>'Rekapitulácia stavby'!K6</f>
        <v>Stavebné úpravy objektov a areálu pozorovateľne Krajskej hvezdárne Malý Diel Žilina</v>
      </c>
      <c r="F7" s="244"/>
      <c r="G7" s="244"/>
      <c r="H7" s="244"/>
      <c r="L7" s="19"/>
    </row>
    <row r="8" spans="2:46" ht="12" customHeight="1">
      <c r="B8" s="19"/>
      <c r="D8" s="26" t="s">
        <v>108</v>
      </c>
      <c r="L8" s="19"/>
    </row>
    <row r="9" spans="2:46" s="1" customFormat="1" ht="16.5" customHeight="1">
      <c r="B9" s="31"/>
      <c r="E9" s="243" t="s">
        <v>660</v>
      </c>
      <c r="F9" s="242"/>
      <c r="G9" s="242"/>
      <c r="H9" s="242"/>
      <c r="L9" s="31"/>
    </row>
    <row r="10" spans="2:46" s="1" customFormat="1" ht="12" customHeight="1">
      <c r="B10" s="31"/>
      <c r="D10" s="26" t="s">
        <v>110</v>
      </c>
      <c r="L10" s="31"/>
    </row>
    <row r="11" spans="2:46" s="1" customFormat="1" ht="16.5" customHeight="1">
      <c r="B11" s="31"/>
      <c r="E11" s="215" t="s">
        <v>661</v>
      </c>
      <c r="F11" s="242"/>
      <c r="G11" s="242"/>
      <c r="H11" s="242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customHeight="1">
      <c r="B14" s="31"/>
      <c r="D14" s="26" t="s">
        <v>19</v>
      </c>
      <c r="F14" s="24" t="s">
        <v>20</v>
      </c>
      <c r="I14" s="26" t="s">
        <v>21</v>
      </c>
      <c r="J14" s="54">
        <f>'Rekapitulácia stavby'!AN8</f>
        <v>0</v>
      </c>
      <c r="L14" s="31"/>
    </row>
    <row r="15" spans="2:46" s="1" customFormat="1" ht="10.65" customHeight="1">
      <c r="B15" s="31"/>
      <c r="L15" s="31"/>
    </row>
    <row r="16" spans="2:46" s="1" customFormat="1" ht="12" customHeight="1">
      <c r="B16" s="31"/>
      <c r="D16" s="26" t="s">
        <v>22</v>
      </c>
      <c r="I16" s="26" t="s">
        <v>23</v>
      </c>
      <c r="J16" s="24" t="s">
        <v>1</v>
      </c>
      <c r="L16" s="31"/>
    </row>
    <row r="17" spans="2:12" s="1" customFormat="1" ht="18" customHeight="1">
      <c r="B17" s="31"/>
      <c r="E17" s="24" t="s">
        <v>24</v>
      </c>
      <c r="I17" s="26" t="s">
        <v>25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26</v>
      </c>
      <c r="I19" s="26" t="s">
        <v>23</v>
      </c>
      <c r="J19" s="27" t="str">
        <f>'Rekapitulácia stavby'!AN13</f>
        <v>Vyplň údaj</v>
      </c>
      <c r="L19" s="31"/>
    </row>
    <row r="20" spans="2:12" s="1" customFormat="1" ht="18" customHeight="1">
      <c r="B20" s="31"/>
      <c r="E20" s="245" t="str">
        <f>'Rekapitulácia stavby'!E14</f>
        <v>Vyplň údaj</v>
      </c>
      <c r="F20" s="221"/>
      <c r="G20" s="221"/>
      <c r="H20" s="221"/>
      <c r="I20" s="26" t="s">
        <v>25</v>
      </c>
      <c r="J20" s="27" t="str">
        <f>'Rekapitulácia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28</v>
      </c>
      <c r="I22" s="26" t="s">
        <v>23</v>
      </c>
      <c r="J22" s="24" t="s">
        <v>1</v>
      </c>
      <c r="L22" s="31"/>
    </row>
    <row r="23" spans="2:12" s="1" customFormat="1" ht="18" customHeight="1">
      <c r="B23" s="31"/>
      <c r="E23" s="24" t="s">
        <v>29</v>
      </c>
      <c r="I23" s="26" t="s">
        <v>25</v>
      </c>
      <c r="J23" s="24" t="s">
        <v>1</v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31</v>
      </c>
      <c r="I25" s="26" t="s">
        <v>23</v>
      </c>
      <c r="J25" s="24" t="str">
        <f>IF('Rekapitulácia stavby'!AN19="","",'Rekapitulácia stavby'!AN19)</f>
        <v/>
      </c>
      <c r="L25" s="31"/>
    </row>
    <row r="26" spans="2:12" s="1" customFormat="1" ht="18" customHeight="1">
      <c r="B26" s="31"/>
      <c r="E26" s="24" t="str">
        <f>IF('Rekapitulácia stavby'!E20="","",'Rekapitulácia stavby'!E20)</f>
        <v xml:space="preserve"> </v>
      </c>
      <c r="I26" s="26" t="s">
        <v>25</v>
      </c>
      <c r="J26" s="24" t="str">
        <f>IF('Rekapitulácia stavby'!AN20="","",'Rekapitulácia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5"/>
      <c r="E29" s="235" t="s">
        <v>1</v>
      </c>
      <c r="F29" s="235"/>
      <c r="G29" s="235"/>
      <c r="H29" s="235"/>
      <c r="L29" s="95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35" customHeight="1">
      <c r="B32" s="31"/>
      <c r="D32" s="96" t="s">
        <v>34</v>
      </c>
      <c r="J32" s="67">
        <f>ROUND(J130, 2)</f>
        <v>0</v>
      </c>
      <c r="L32" s="31"/>
    </row>
    <row r="33" spans="2:12" s="1" customFormat="1" ht="6.9" customHeight="1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4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4" customHeight="1">
      <c r="B35" s="31"/>
      <c r="D35" s="97" t="s">
        <v>38</v>
      </c>
      <c r="E35" s="36" t="s">
        <v>39</v>
      </c>
      <c r="F35" s="98">
        <f>ROUND((SUM(BE130:BE226)),  2)</f>
        <v>0</v>
      </c>
      <c r="G35" s="99"/>
      <c r="H35" s="99"/>
      <c r="I35" s="100">
        <v>0.23</v>
      </c>
      <c r="J35" s="98">
        <f>ROUND(((SUM(BE130:BE226))*I35),  2)</f>
        <v>0</v>
      </c>
      <c r="L35" s="31"/>
    </row>
    <row r="36" spans="2:12" s="1" customFormat="1" ht="14.4" customHeight="1">
      <c r="B36" s="31"/>
      <c r="E36" s="36" t="s">
        <v>40</v>
      </c>
      <c r="F36" s="98">
        <f>ROUND((SUM(BF130:BF226)),  2)</f>
        <v>0</v>
      </c>
      <c r="G36" s="99"/>
      <c r="H36" s="99"/>
      <c r="I36" s="100">
        <v>0.23</v>
      </c>
      <c r="J36" s="98">
        <f>ROUND(((SUM(BF130:BF226))*I36),  2)</f>
        <v>0</v>
      </c>
      <c r="L36" s="31"/>
    </row>
    <row r="37" spans="2:12" s="1" customFormat="1" ht="14.4" hidden="1" customHeight="1">
      <c r="B37" s="31"/>
      <c r="E37" s="26" t="s">
        <v>41</v>
      </c>
      <c r="F37" s="87">
        <f>ROUND((SUM(BG130:BG226)),  2)</f>
        <v>0</v>
      </c>
      <c r="I37" s="101">
        <v>0.23</v>
      </c>
      <c r="J37" s="87">
        <f>0</f>
        <v>0</v>
      </c>
      <c r="L37" s="31"/>
    </row>
    <row r="38" spans="2:12" s="1" customFormat="1" ht="14.4" hidden="1" customHeight="1">
      <c r="B38" s="31"/>
      <c r="E38" s="26" t="s">
        <v>42</v>
      </c>
      <c r="F38" s="87">
        <f>ROUND((SUM(BH130:BH226)),  2)</f>
        <v>0</v>
      </c>
      <c r="I38" s="101">
        <v>0.23</v>
      </c>
      <c r="J38" s="87">
        <f>0</f>
        <v>0</v>
      </c>
      <c r="L38" s="31"/>
    </row>
    <row r="39" spans="2:12" s="1" customFormat="1" ht="14.4" hidden="1" customHeight="1">
      <c r="B39" s="31"/>
      <c r="E39" s="36" t="s">
        <v>43</v>
      </c>
      <c r="F39" s="98">
        <f>ROUND((SUM(BI130:BI226)),  2)</f>
        <v>0</v>
      </c>
      <c r="G39" s="99"/>
      <c r="H39" s="99"/>
      <c r="I39" s="100">
        <v>0</v>
      </c>
      <c r="J39" s="98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102"/>
      <c r="D41" s="103" t="s">
        <v>44</v>
      </c>
      <c r="E41" s="58"/>
      <c r="F41" s="58"/>
      <c r="G41" s="104" t="s">
        <v>45</v>
      </c>
      <c r="H41" s="105" t="s">
        <v>46</v>
      </c>
      <c r="I41" s="58"/>
      <c r="J41" s="106">
        <f>SUM(J32:J39)</f>
        <v>0</v>
      </c>
      <c r="K41" s="107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5" t="s">
        <v>49</v>
      </c>
      <c r="E61" s="33"/>
      <c r="F61" s="108" t="s">
        <v>50</v>
      </c>
      <c r="G61" s="45" t="s">
        <v>49</v>
      </c>
      <c r="H61" s="33"/>
      <c r="I61" s="33"/>
      <c r="J61" s="109" t="s">
        <v>50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5" t="s">
        <v>49</v>
      </c>
      <c r="E76" s="33"/>
      <c r="F76" s="108" t="s">
        <v>50</v>
      </c>
      <c r="G76" s="45" t="s">
        <v>49</v>
      </c>
      <c r="H76" s="33"/>
      <c r="I76" s="33"/>
      <c r="J76" s="109" t="s">
        <v>50</v>
      </c>
      <c r="K76" s="33"/>
      <c r="L76" s="31"/>
    </row>
    <row r="77" spans="2:12" s="1" customFormat="1" ht="14.4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6.9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4.9" customHeight="1">
      <c r="B82" s="31"/>
      <c r="C82" s="20" t="s">
        <v>112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15</v>
      </c>
      <c r="L84" s="31"/>
    </row>
    <row r="85" spans="2:12" s="1" customFormat="1" ht="26.25" customHeight="1">
      <c r="B85" s="31"/>
      <c r="E85" s="243" t="str">
        <f>E7</f>
        <v>Stavebné úpravy objektov a areálu pozorovateľne Krajskej hvezdárne Malý Diel Žilina</v>
      </c>
      <c r="F85" s="244"/>
      <c r="G85" s="244"/>
      <c r="H85" s="244"/>
      <c r="L85" s="31"/>
    </row>
    <row r="86" spans="2:12" ht="12" customHeight="1">
      <c r="B86" s="19"/>
      <c r="C86" s="26" t="s">
        <v>108</v>
      </c>
      <c r="L86" s="19"/>
    </row>
    <row r="87" spans="2:12" s="1" customFormat="1" ht="16.5" customHeight="1">
      <c r="B87" s="31"/>
      <c r="E87" s="243" t="s">
        <v>660</v>
      </c>
      <c r="F87" s="242"/>
      <c r="G87" s="242"/>
      <c r="H87" s="242"/>
      <c r="L87" s="31"/>
    </row>
    <row r="88" spans="2:12" s="1" customFormat="1" ht="12" customHeight="1">
      <c r="B88" s="31"/>
      <c r="C88" s="26" t="s">
        <v>110</v>
      </c>
      <c r="L88" s="31"/>
    </row>
    <row r="89" spans="2:12" s="1" customFormat="1" ht="16.5" customHeight="1">
      <c r="B89" s="31"/>
      <c r="E89" s="215" t="str">
        <f>E11</f>
        <v>02.1 - Stavebná časť</v>
      </c>
      <c r="F89" s="242"/>
      <c r="G89" s="242"/>
      <c r="H89" s="242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19</v>
      </c>
      <c r="F91" s="24" t="str">
        <f>F14</f>
        <v>Žilina</v>
      </c>
      <c r="I91" s="26" t="s">
        <v>21</v>
      </c>
      <c r="J91" s="54">
        <f>IF(J14="","",J14)</f>
        <v>0</v>
      </c>
      <c r="L91" s="31"/>
    </row>
    <row r="92" spans="2:12" s="1" customFormat="1" ht="6.9" customHeight="1">
      <c r="B92" s="31"/>
      <c r="L92" s="31"/>
    </row>
    <row r="93" spans="2:12" s="1" customFormat="1" ht="25.65" customHeight="1">
      <c r="B93" s="31"/>
      <c r="C93" s="26" t="s">
        <v>22</v>
      </c>
      <c r="F93" s="24" t="str">
        <f>E17</f>
        <v>Krajská hvezdáreň v Žiline, Malý Diel, Žilina</v>
      </c>
      <c r="I93" s="26" t="s">
        <v>28</v>
      </c>
      <c r="J93" s="29" t="str">
        <f>E23</f>
        <v>STUDIO APP, s.r.o. Kysucké Nové Mesto</v>
      </c>
      <c r="L93" s="31"/>
    </row>
    <row r="94" spans="2:12" s="1" customFormat="1" ht="15.15" customHeight="1">
      <c r="B94" s="31"/>
      <c r="C94" s="26" t="s">
        <v>26</v>
      </c>
      <c r="F94" s="24" t="str">
        <f>IF(E20="","",E20)</f>
        <v>Vyplň údaj</v>
      </c>
      <c r="I94" s="26" t="s">
        <v>31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10" t="s">
        <v>113</v>
      </c>
      <c r="D96" s="102"/>
      <c r="E96" s="102"/>
      <c r="F96" s="102"/>
      <c r="G96" s="102"/>
      <c r="H96" s="102"/>
      <c r="I96" s="102"/>
      <c r="J96" s="111" t="s">
        <v>114</v>
      </c>
      <c r="K96" s="102"/>
      <c r="L96" s="31"/>
    </row>
    <row r="97" spans="2:47" s="1" customFormat="1" ht="10.35" customHeight="1">
      <c r="B97" s="31"/>
      <c r="L97" s="31"/>
    </row>
    <row r="98" spans="2:47" s="1" customFormat="1" ht="22.65" customHeight="1">
      <c r="B98" s="31"/>
      <c r="C98" s="112" t="s">
        <v>115</v>
      </c>
      <c r="J98" s="67">
        <f>J130</f>
        <v>0</v>
      </c>
      <c r="L98" s="31"/>
      <c r="AU98" s="16" t="s">
        <v>116</v>
      </c>
    </row>
    <row r="99" spans="2:47" s="8" customFormat="1" ht="24.9" customHeight="1">
      <c r="B99" s="113"/>
      <c r="D99" s="114" t="s">
        <v>117</v>
      </c>
      <c r="E99" s="115"/>
      <c r="F99" s="115"/>
      <c r="G99" s="115"/>
      <c r="H99" s="115"/>
      <c r="I99" s="115"/>
      <c r="J99" s="116">
        <f>J131</f>
        <v>0</v>
      </c>
      <c r="L99" s="113"/>
    </row>
    <row r="100" spans="2:47" s="9" customFormat="1" ht="19.95" customHeight="1">
      <c r="B100" s="117"/>
      <c r="D100" s="118" t="s">
        <v>121</v>
      </c>
      <c r="E100" s="119"/>
      <c r="F100" s="119"/>
      <c r="G100" s="119"/>
      <c r="H100" s="119"/>
      <c r="I100" s="119"/>
      <c r="J100" s="120">
        <f>J132</f>
        <v>0</v>
      </c>
      <c r="L100" s="117"/>
    </row>
    <row r="101" spans="2:47" s="9" customFormat="1" ht="19.95" customHeight="1">
      <c r="B101" s="117"/>
      <c r="D101" s="118" t="s">
        <v>122</v>
      </c>
      <c r="E101" s="119"/>
      <c r="F101" s="119"/>
      <c r="G101" s="119"/>
      <c r="H101" s="119"/>
      <c r="I101" s="119"/>
      <c r="J101" s="120">
        <f>J162</f>
        <v>0</v>
      </c>
      <c r="L101" s="117"/>
    </row>
    <row r="102" spans="2:47" s="9" customFormat="1" ht="19.95" customHeight="1">
      <c r="B102" s="117"/>
      <c r="D102" s="118" t="s">
        <v>123</v>
      </c>
      <c r="E102" s="119"/>
      <c r="F102" s="119"/>
      <c r="G102" s="119"/>
      <c r="H102" s="119"/>
      <c r="I102" s="119"/>
      <c r="J102" s="120">
        <f>J185</f>
        <v>0</v>
      </c>
      <c r="L102" s="117"/>
    </row>
    <row r="103" spans="2:47" s="8" customFormat="1" ht="24.9" customHeight="1">
      <c r="B103" s="113"/>
      <c r="D103" s="114" t="s">
        <v>124</v>
      </c>
      <c r="E103" s="115"/>
      <c r="F103" s="115"/>
      <c r="G103" s="115"/>
      <c r="H103" s="115"/>
      <c r="I103" s="115"/>
      <c r="J103" s="116">
        <f>J187</f>
        <v>0</v>
      </c>
      <c r="L103" s="113"/>
    </row>
    <row r="104" spans="2:47" s="9" customFormat="1" ht="19.95" customHeight="1">
      <c r="B104" s="117"/>
      <c r="D104" s="118" t="s">
        <v>128</v>
      </c>
      <c r="E104" s="119"/>
      <c r="F104" s="119"/>
      <c r="G104" s="119"/>
      <c r="H104" s="119"/>
      <c r="I104" s="119"/>
      <c r="J104" s="120">
        <f>J188</f>
        <v>0</v>
      </c>
      <c r="L104" s="117"/>
    </row>
    <row r="105" spans="2:47" s="9" customFormat="1" ht="19.95" customHeight="1">
      <c r="B105" s="117"/>
      <c r="D105" s="118" t="s">
        <v>129</v>
      </c>
      <c r="E105" s="119"/>
      <c r="F105" s="119"/>
      <c r="G105" s="119"/>
      <c r="H105" s="119"/>
      <c r="I105" s="119"/>
      <c r="J105" s="120">
        <f>J191</f>
        <v>0</v>
      </c>
      <c r="L105" s="117"/>
    </row>
    <row r="106" spans="2:47" s="9" customFormat="1" ht="19.95" customHeight="1">
      <c r="B106" s="117"/>
      <c r="D106" s="118" t="s">
        <v>131</v>
      </c>
      <c r="E106" s="119"/>
      <c r="F106" s="119"/>
      <c r="G106" s="119"/>
      <c r="H106" s="119"/>
      <c r="I106" s="119"/>
      <c r="J106" s="120">
        <f>J204</f>
        <v>0</v>
      </c>
      <c r="L106" s="117"/>
    </row>
    <row r="107" spans="2:47" s="9" customFormat="1" ht="19.95" customHeight="1">
      <c r="B107" s="117"/>
      <c r="D107" s="118" t="s">
        <v>132</v>
      </c>
      <c r="E107" s="119"/>
      <c r="F107" s="119"/>
      <c r="G107" s="119"/>
      <c r="H107" s="119"/>
      <c r="I107" s="119"/>
      <c r="J107" s="120">
        <f>J221</f>
        <v>0</v>
      </c>
      <c r="L107" s="117"/>
    </row>
    <row r="108" spans="2:47" s="8" customFormat="1" ht="24.9" customHeight="1">
      <c r="B108" s="113"/>
      <c r="D108" s="114" t="s">
        <v>133</v>
      </c>
      <c r="E108" s="115"/>
      <c r="F108" s="115"/>
      <c r="G108" s="115"/>
      <c r="H108" s="115"/>
      <c r="I108" s="115"/>
      <c r="J108" s="116">
        <f>J225</f>
        <v>0</v>
      </c>
      <c r="L108" s="113"/>
    </row>
    <row r="109" spans="2:47" s="1" customFormat="1" ht="21.75" customHeight="1">
      <c r="B109" s="31"/>
      <c r="L109" s="31"/>
    </row>
    <row r="110" spans="2:47" s="1" customFormat="1" ht="6.9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1"/>
    </row>
    <row r="114" spans="2:12" s="1" customFormat="1" ht="6.9" customHeight="1">
      <c r="B114" s="48"/>
      <c r="C114" s="49"/>
      <c r="D114" s="49"/>
      <c r="E114" s="49"/>
      <c r="F114" s="49"/>
      <c r="G114" s="49"/>
      <c r="H114" s="49"/>
      <c r="I114" s="49"/>
      <c r="J114" s="49"/>
      <c r="K114" s="49"/>
      <c r="L114" s="31"/>
    </row>
    <row r="115" spans="2:12" s="1" customFormat="1" ht="24.9" customHeight="1">
      <c r="B115" s="31"/>
      <c r="C115" s="20" t="s">
        <v>134</v>
      </c>
      <c r="L115" s="31"/>
    </row>
    <row r="116" spans="2:12" s="1" customFormat="1" ht="6.9" customHeight="1">
      <c r="B116" s="31"/>
      <c r="L116" s="31"/>
    </row>
    <row r="117" spans="2:12" s="1" customFormat="1" ht="12" customHeight="1">
      <c r="B117" s="31"/>
      <c r="C117" s="26" t="s">
        <v>15</v>
      </c>
      <c r="L117" s="31"/>
    </row>
    <row r="118" spans="2:12" s="1" customFormat="1" ht="26.25" customHeight="1">
      <c r="B118" s="31"/>
      <c r="E118" s="243" t="str">
        <f>E7</f>
        <v>Stavebné úpravy objektov a areálu pozorovateľne Krajskej hvezdárne Malý Diel Žilina</v>
      </c>
      <c r="F118" s="244"/>
      <c r="G118" s="244"/>
      <c r="H118" s="244"/>
      <c r="L118" s="31"/>
    </row>
    <row r="119" spans="2:12" ht="12" customHeight="1">
      <c r="B119" s="19"/>
      <c r="C119" s="26" t="s">
        <v>108</v>
      </c>
      <c r="L119" s="19"/>
    </row>
    <row r="120" spans="2:12" s="1" customFormat="1" ht="16.5" customHeight="1">
      <c r="B120" s="31"/>
      <c r="E120" s="243" t="s">
        <v>660</v>
      </c>
      <c r="F120" s="242"/>
      <c r="G120" s="242"/>
      <c r="H120" s="242"/>
      <c r="L120" s="31"/>
    </row>
    <row r="121" spans="2:12" s="1" customFormat="1" ht="12" customHeight="1">
      <c r="B121" s="31"/>
      <c r="C121" s="26" t="s">
        <v>110</v>
      </c>
      <c r="L121" s="31"/>
    </row>
    <row r="122" spans="2:12" s="1" customFormat="1" ht="16.5" customHeight="1">
      <c r="B122" s="31"/>
      <c r="E122" s="215" t="str">
        <f>E11</f>
        <v>02.1 - Stavebná časť</v>
      </c>
      <c r="F122" s="242"/>
      <c r="G122" s="242"/>
      <c r="H122" s="242"/>
      <c r="L122" s="31"/>
    </row>
    <row r="123" spans="2:12" s="1" customFormat="1" ht="6.9" customHeight="1">
      <c r="B123" s="31"/>
      <c r="L123" s="31"/>
    </row>
    <row r="124" spans="2:12" s="1" customFormat="1" ht="12" customHeight="1">
      <c r="B124" s="31"/>
      <c r="C124" s="26" t="s">
        <v>19</v>
      </c>
      <c r="F124" s="24" t="str">
        <f>F14</f>
        <v>Žilina</v>
      </c>
      <c r="I124" s="26" t="s">
        <v>21</v>
      </c>
      <c r="J124" s="54">
        <f>IF(J14="","",J14)</f>
        <v>0</v>
      </c>
      <c r="L124" s="31"/>
    </row>
    <row r="125" spans="2:12" s="1" customFormat="1" ht="6.9" customHeight="1">
      <c r="B125" s="31"/>
      <c r="L125" s="31"/>
    </row>
    <row r="126" spans="2:12" s="1" customFormat="1" ht="25.65" customHeight="1">
      <c r="B126" s="31"/>
      <c r="C126" s="26" t="s">
        <v>22</v>
      </c>
      <c r="F126" s="24" t="str">
        <f>E17</f>
        <v>Krajská hvezdáreň v Žiline, Malý Diel, Žilina</v>
      </c>
      <c r="I126" s="26" t="s">
        <v>28</v>
      </c>
      <c r="J126" s="29" t="str">
        <f>E23</f>
        <v>STUDIO APP, s.r.o. Kysucké Nové Mesto</v>
      </c>
      <c r="L126" s="31"/>
    </row>
    <row r="127" spans="2:12" s="1" customFormat="1" ht="15.15" customHeight="1">
      <c r="B127" s="31"/>
      <c r="C127" s="26" t="s">
        <v>26</v>
      </c>
      <c r="F127" s="24" t="str">
        <f>IF(E20="","",E20)</f>
        <v>Vyplň údaj</v>
      </c>
      <c r="I127" s="26" t="s">
        <v>31</v>
      </c>
      <c r="J127" s="29" t="str">
        <f>E26</f>
        <v xml:space="preserve"> </v>
      </c>
      <c r="L127" s="31"/>
    </row>
    <row r="128" spans="2:12" s="1" customFormat="1" ht="10.35" customHeight="1">
      <c r="B128" s="31"/>
      <c r="L128" s="31"/>
    </row>
    <row r="129" spans="2:65" s="10" customFormat="1" ht="29.25" customHeight="1">
      <c r="B129" s="121"/>
      <c r="C129" s="122" t="s">
        <v>135</v>
      </c>
      <c r="D129" s="123" t="s">
        <v>59</v>
      </c>
      <c r="E129" s="123" t="s">
        <v>55</v>
      </c>
      <c r="F129" s="123" t="s">
        <v>56</v>
      </c>
      <c r="G129" s="123" t="s">
        <v>136</v>
      </c>
      <c r="H129" s="123" t="s">
        <v>137</v>
      </c>
      <c r="I129" s="123" t="s">
        <v>138</v>
      </c>
      <c r="J129" s="124" t="s">
        <v>114</v>
      </c>
      <c r="K129" s="125" t="s">
        <v>139</v>
      </c>
      <c r="L129" s="121"/>
      <c r="M129" s="60" t="s">
        <v>1</v>
      </c>
      <c r="N129" s="61" t="s">
        <v>38</v>
      </c>
      <c r="O129" s="61" t="s">
        <v>140</v>
      </c>
      <c r="P129" s="61" t="s">
        <v>141</v>
      </c>
      <c r="Q129" s="61" t="s">
        <v>142</v>
      </c>
      <c r="R129" s="61" t="s">
        <v>143</v>
      </c>
      <c r="S129" s="61" t="s">
        <v>144</v>
      </c>
      <c r="T129" s="62" t="s">
        <v>145</v>
      </c>
    </row>
    <row r="130" spans="2:65" s="1" customFormat="1" ht="22.65" customHeight="1">
      <c r="B130" s="31"/>
      <c r="C130" s="65" t="s">
        <v>115</v>
      </c>
      <c r="J130" s="126">
        <f>BK130</f>
        <v>0</v>
      </c>
      <c r="L130" s="31"/>
      <c r="M130" s="63"/>
      <c r="N130" s="55"/>
      <c r="O130" s="55"/>
      <c r="P130" s="127">
        <f>P131+P187+P225</f>
        <v>0</v>
      </c>
      <c r="Q130" s="55"/>
      <c r="R130" s="127">
        <f>R131+R187+R225</f>
        <v>2.7723769213299998</v>
      </c>
      <c r="S130" s="55"/>
      <c r="T130" s="128">
        <f>T131+T187+T225</f>
        <v>0.47106160000000002</v>
      </c>
      <c r="AT130" s="16" t="s">
        <v>73</v>
      </c>
      <c r="AU130" s="16" t="s">
        <v>116</v>
      </c>
      <c r="BK130" s="129">
        <f>BK131+BK187+BK225</f>
        <v>0</v>
      </c>
    </row>
    <row r="131" spans="2:65" s="11" customFormat="1" ht="25.95" customHeight="1">
      <c r="B131" s="130"/>
      <c r="D131" s="131" t="s">
        <v>73</v>
      </c>
      <c r="E131" s="132" t="s">
        <v>146</v>
      </c>
      <c r="F131" s="132" t="s">
        <v>147</v>
      </c>
      <c r="I131" s="133"/>
      <c r="J131" s="134">
        <f>BK131</f>
        <v>0</v>
      </c>
      <c r="L131" s="130"/>
      <c r="M131" s="135"/>
      <c r="P131" s="136">
        <f>P132+P162+P185</f>
        <v>0</v>
      </c>
      <c r="R131" s="136">
        <f>R132+R162+R185</f>
        <v>2.4573980308899999</v>
      </c>
      <c r="T131" s="137">
        <f>T132+T162+T185</f>
        <v>0.46454800000000002</v>
      </c>
      <c r="AR131" s="131" t="s">
        <v>81</v>
      </c>
      <c r="AT131" s="138" t="s">
        <v>73</v>
      </c>
      <c r="AU131" s="138" t="s">
        <v>74</v>
      </c>
      <c r="AY131" s="131" t="s">
        <v>148</v>
      </c>
      <c r="BK131" s="139">
        <f>BK132+BK162+BK185</f>
        <v>0</v>
      </c>
    </row>
    <row r="132" spans="2:65" s="11" customFormat="1" ht="22.65" customHeight="1">
      <c r="B132" s="130"/>
      <c r="D132" s="131" t="s">
        <v>73</v>
      </c>
      <c r="E132" s="140" t="s">
        <v>177</v>
      </c>
      <c r="F132" s="140" t="s">
        <v>192</v>
      </c>
      <c r="I132" s="133"/>
      <c r="J132" s="141">
        <f>BK132</f>
        <v>0</v>
      </c>
      <c r="L132" s="130"/>
      <c r="M132" s="135"/>
      <c r="P132" s="136">
        <f>SUM(P133:P161)</f>
        <v>0</v>
      </c>
      <c r="R132" s="136">
        <f>SUM(R133:R161)</f>
        <v>0.64902944399999984</v>
      </c>
      <c r="T132" s="137">
        <f>SUM(T133:T161)</f>
        <v>0</v>
      </c>
      <c r="AR132" s="131" t="s">
        <v>81</v>
      </c>
      <c r="AT132" s="138" t="s">
        <v>73</v>
      </c>
      <c r="AU132" s="138" t="s">
        <v>81</v>
      </c>
      <c r="AY132" s="131" t="s">
        <v>148</v>
      </c>
      <c r="BK132" s="139">
        <f>SUM(BK133:BK161)</f>
        <v>0</v>
      </c>
    </row>
    <row r="133" spans="2:65" s="1" customFormat="1" ht="24.15" customHeight="1">
      <c r="B133" s="142"/>
      <c r="C133" s="143" t="s">
        <v>81</v>
      </c>
      <c r="D133" s="143" t="s">
        <v>150</v>
      </c>
      <c r="E133" s="144" t="s">
        <v>194</v>
      </c>
      <c r="F133" s="145" t="s">
        <v>195</v>
      </c>
      <c r="G133" s="146" t="s">
        <v>196</v>
      </c>
      <c r="H133" s="147">
        <v>9.0429999999999993</v>
      </c>
      <c r="I133" s="148"/>
      <c r="J133" s="149">
        <f>ROUND(I133*H133,2)</f>
        <v>0</v>
      </c>
      <c r="K133" s="150"/>
      <c r="L133" s="31"/>
      <c r="M133" s="151" t="s">
        <v>1</v>
      </c>
      <c r="N133" s="152" t="s">
        <v>40</v>
      </c>
      <c r="P133" s="153">
        <f>O133*H133</f>
        <v>0</v>
      </c>
      <c r="Q133" s="153">
        <v>2.7980000000000001E-3</v>
      </c>
      <c r="R133" s="153">
        <f>Q133*H133</f>
        <v>2.5302313999999999E-2</v>
      </c>
      <c r="S133" s="153">
        <v>0</v>
      </c>
      <c r="T133" s="154">
        <f>S133*H133</f>
        <v>0</v>
      </c>
      <c r="AR133" s="155" t="s">
        <v>154</v>
      </c>
      <c r="AT133" s="155" t="s">
        <v>150</v>
      </c>
      <c r="AU133" s="155" t="s">
        <v>87</v>
      </c>
      <c r="AY133" s="16" t="s">
        <v>148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6" t="s">
        <v>87</v>
      </c>
      <c r="BK133" s="156">
        <f>ROUND(I133*H133,2)</f>
        <v>0</v>
      </c>
      <c r="BL133" s="16" t="s">
        <v>154</v>
      </c>
      <c r="BM133" s="155" t="s">
        <v>662</v>
      </c>
    </row>
    <row r="134" spans="2:65" s="1" customFormat="1" ht="33" customHeight="1">
      <c r="B134" s="142"/>
      <c r="C134" s="143" t="s">
        <v>87</v>
      </c>
      <c r="D134" s="143" t="s">
        <v>150</v>
      </c>
      <c r="E134" s="144" t="s">
        <v>199</v>
      </c>
      <c r="F134" s="145" t="s">
        <v>200</v>
      </c>
      <c r="G134" s="146" t="s">
        <v>174</v>
      </c>
      <c r="H134" s="147">
        <v>21.712</v>
      </c>
      <c r="I134" s="148"/>
      <c r="J134" s="149">
        <f>ROUND(I134*H134,2)</f>
        <v>0</v>
      </c>
      <c r="K134" s="150"/>
      <c r="L134" s="31"/>
      <c r="M134" s="151" t="s">
        <v>1</v>
      </c>
      <c r="N134" s="152" t="s">
        <v>40</v>
      </c>
      <c r="P134" s="153">
        <f>O134*H134</f>
        <v>0</v>
      </c>
      <c r="Q134" s="153">
        <v>1.119E-2</v>
      </c>
      <c r="R134" s="153">
        <f>Q134*H134</f>
        <v>0.24295728</v>
      </c>
      <c r="S134" s="153">
        <v>0</v>
      </c>
      <c r="T134" s="154">
        <f>S134*H134</f>
        <v>0</v>
      </c>
      <c r="AR134" s="155" t="s">
        <v>154</v>
      </c>
      <c r="AT134" s="155" t="s">
        <v>150</v>
      </c>
      <c r="AU134" s="155" t="s">
        <v>87</v>
      </c>
      <c r="AY134" s="16" t="s">
        <v>148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6" t="s">
        <v>87</v>
      </c>
      <c r="BK134" s="156">
        <f>ROUND(I134*H134,2)</f>
        <v>0</v>
      </c>
      <c r="BL134" s="16" t="s">
        <v>154</v>
      </c>
      <c r="BM134" s="155" t="s">
        <v>663</v>
      </c>
    </row>
    <row r="135" spans="2:65" s="13" customFormat="1">
      <c r="B135" s="164"/>
      <c r="D135" s="158" t="s">
        <v>156</v>
      </c>
      <c r="E135" s="165" t="s">
        <v>1</v>
      </c>
      <c r="F135" s="166" t="s">
        <v>664</v>
      </c>
      <c r="H135" s="167">
        <v>23.512</v>
      </c>
      <c r="I135" s="168"/>
      <c r="L135" s="164"/>
      <c r="M135" s="169"/>
      <c r="T135" s="170"/>
      <c r="AT135" s="165" t="s">
        <v>156</v>
      </c>
      <c r="AU135" s="165" t="s">
        <v>87</v>
      </c>
      <c r="AV135" s="13" t="s">
        <v>87</v>
      </c>
      <c r="AW135" s="13" t="s">
        <v>30</v>
      </c>
      <c r="AX135" s="13" t="s">
        <v>74</v>
      </c>
      <c r="AY135" s="165" t="s">
        <v>148</v>
      </c>
    </row>
    <row r="136" spans="2:65" s="12" customFormat="1">
      <c r="B136" s="157"/>
      <c r="D136" s="158" t="s">
        <v>156</v>
      </c>
      <c r="E136" s="159" t="s">
        <v>1</v>
      </c>
      <c r="F136" s="160" t="s">
        <v>204</v>
      </c>
      <c r="H136" s="159" t="s">
        <v>1</v>
      </c>
      <c r="I136" s="161"/>
      <c r="L136" s="157"/>
      <c r="M136" s="162"/>
      <c r="T136" s="163"/>
      <c r="AT136" s="159" t="s">
        <v>156</v>
      </c>
      <c r="AU136" s="159" t="s">
        <v>87</v>
      </c>
      <c r="AV136" s="12" t="s">
        <v>81</v>
      </c>
      <c r="AW136" s="12" t="s">
        <v>30</v>
      </c>
      <c r="AX136" s="12" t="s">
        <v>74</v>
      </c>
      <c r="AY136" s="159" t="s">
        <v>148</v>
      </c>
    </row>
    <row r="137" spans="2:65" s="13" customFormat="1">
      <c r="B137" s="164"/>
      <c r="D137" s="158" t="s">
        <v>156</v>
      </c>
      <c r="E137" s="165" t="s">
        <v>1</v>
      </c>
      <c r="F137" s="166" t="s">
        <v>205</v>
      </c>
      <c r="H137" s="167">
        <v>-1.8</v>
      </c>
      <c r="I137" s="168"/>
      <c r="L137" s="164"/>
      <c r="M137" s="169"/>
      <c r="T137" s="170"/>
      <c r="AT137" s="165" t="s">
        <v>156</v>
      </c>
      <c r="AU137" s="165" t="s">
        <v>87</v>
      </c>
      <c r="AV137" s="13" t="s">
        <v>87</v>
      </c>
      <c r="AW137" s="13" t="s">
        <v>30</v>
      </c>
      <c r="AX137" s="13" t="s">
        <v>74</v>
      </c>
      <c r="AY137" s="165" t="s">
        <v>148</v>
      </c>
    </row>
    <row r="138" spans="2:65" s="14" customFormat="1">
      <c r="B138" s="171"/>
      <c r="D138" s="158" t="s">
        <v>156</v>
      </c>
      <c r="E138" s="172" t="s">
        <v>1</v>
      </c>
      <c r="F138" s="173" t="s">
        <v>159</v>
      </c>
      <c r="H138" s="174">
        <v>21.712</v>
      </c>
      <c r="I138" s="175"/>
      <c r="L138" s="171"/>
      <c r="M138" s="176"/>
      <c r="T138" s="177"/>
      <c r="AT138" s="172" t="s">
        <v>156</v>
      </c>
      <c r="AU138" s="172" t="s">
        <v>87</v>
      </c>
      <c r="AV138" s="14" t="s">
        <v>154</v>
      </c>
      <c r="AW138" s="14" t="s">
        <v>30</v>
      </c>
      <c r="AX138" s="14" t="s">
        <v>81</v>
      </c>
      <c r="AY138" s="172" t="s">
        <v>148</v>
      </c>
    </row>
    <row r="139" spans="2:65" s="1" customFormat="1" ht="24.15" customHeight="1">
      <c r="B139" s="142"/>
      <c r="C139" s="143" t="s">
        <v>163</v>
      </c>
      <c r="D139" s="143" t="s">
        <v>150</v>
      </c>
      <c r="E139" s="144" t="s">
        <v>207</v>
      </c>
      <c r="F139" s="145" t="s">
        <v>208</v>
      </c>
      <c r="G139" s="146" t="s">
        <v>174</v>
      </c>
      <c r="H139" s="147">
        <v>24.068000000000001</v>
      </c>
      <c r="I139" s="148"/>
      <c r="J139" s="149">
        <f>ROUND(I139*H139,2)</f>
        <v>0</v>
      </c>
      <c r="K139" s="150"/>
      <c r="L139" s="31"/>
      <c r="M139" s="151" t="s">
        <v>1</v>
      </c>
      <c r="N139" s="152" t="s">
        <v>40</v>
      </c>
      <c r="P139" s="153">
        <f>O139*H139</f>
        <v>0</v>
      </c>
      <c r="Q139" s="153">
        <v>2.2499999999999999E-4</v>
      </c>
      <c r="R139" s="153">
        <f>Q139*H139</f>
        <v>5.4153000000000005E-3</v>
      </c>
      <c r="S139" s="153">
        <v>0</v>
      </c>
      <c r="T139" s="154">
        <f>S139*H139</f>
        <v>0</v>
      </c>
      <c r="AR139" s="155" t="s">
        <v>154</v>
      </c>
      <c r="AT139" s="155" t="s">
        <v>150</v>
      </c>
      <c r="AU139" s="155" t="s">
        <v>87</v>
      </c>
      <c r="AY139" s="16" t="s">
        <v>148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6" t="s">
        <v>87</v>
      </c>
      <c r="BK139" s="156">
        <f>ROUND(I139*H139,2)</f>
        <v>0</v>
      </c>
      <c r="BL139" s="16" t="s">
        <v>154</v>
      </c>
      <c r="BM139" s="155" t="s">
        <v>665</v>
      </c>
    </row>
    <row r="140" spans="2:65" s="1" customFormat="1" ht="24.15" customHeight="1">
      <c r="B140" s="142"/>
      <c r="C140" s="143" t="s">
        <v>154</v>
      </c>
      <c r="D140" s="143" t="s">
        <v>150</v>
      </c>
      <c r="E140" s="144" t="s">
        <v>211</v>
      </c>
      <c r="F140" s="145" t="s">
        <v>212</v>
      </c>
      <c r="G140" s="146" t="s">
        <v>174</v>
      </c>
      <c r="H140" s="147">
        <v>24.068000000000001</v>
      </c>
      <c r="I140" s="148"/>
      <c r="J140" s="149">
        <f>ROUND(I140*H140,2)</f>
        <v>0</v>
      </c>
      <c r="K140" s="150"/>
      <c r="L140" s="31"/>
      <c r="M140" s="151" t="s">
        <v>1</v>
      </c>
      <c r="N140" s="152" t="s">
        <v>40</v>
      </c>
      <c r="P140" s="153">
        <f>O140*H140</f>
        <v>0</v>
      </c>
      <c r="Q140" s="153">
        <v>7.3099999999999997E-3</v>
      </c>
      <c r="R140" s="153">
        <f>Q140*H140</f>
        <v>0.17593708</v>
      </c>
      <c r="S140" s="153">
        <v>0</v>
      </c>
      <c r="T140" s="154">
        <f>S140*H140</f>
        <v>0</v>
      </c>
      <c r="AR140" s="155" t="s">
        <v>154</v>
      </c>
      <c r="AT140" s="155" t="s">
        <v>150</v>
      </c>
      <c r="AU140" s="155" t="s">
        <v>87</v>
      </c>
      <c r="AY140" s="16" t="s">
        <v>148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6" t="s">
        <v>87</v>
      </c>
      <c r="BK140" s="156">
        <f>ROUND(I140*H140,2)</f>
        <v>0</v>
      </c>
      <c r="BL140" s="16" t="s">
        <v>154</v>
      </c>
      <c r="BM140" s="155" t="s">
        <v>666</v>
      </c>
    </row>
    <row r="141" spans="2:65" s="13" customFormat="1">
      <c r="B141" s="164"/>
      <c r="D141" s="158" t="s">
        <v>156</v>
      </c>
      <c r="E141" s="165" t="s">
        <v>1</v>
      </c>
      <c r="F141" s="166" t="s">
        <v>667</v>
      </c>
      <c r="H141" s="167">
        <v>25.132999999999999</v>
      </c>
      <c r="I141" s="168"/>
      <c r="L141" s="164"/>
      <c r="M141" s="169"/>
      <c r="T141" s="170"/>
      <c r="AT141" s="165" t="s">
        <v>156</v>
      </c>
      <c r="AU141" s="165" t="s">
        <v>87</v>
      </c>
      <c r="AV141" s="13" t="s">
        <v>87</v>
      </c>
      <c r="AW141" s="13" t="s">
        <v>30</v>
      </c>
      <c r="AX141" s="13" t="s">
        <v>74</v>
      </c>
      <c r="AY141" s="165" t="s">
        <v>148</v>
      </c>
    </row>
    <row r="142" spans="2:65" s="12" customFormat="1">
      <c r="B142" s="157"/>
      <c r="D142" s="158" t="s">
        <v>156</v>
      </c>
      <c r="E142" s="159" t="s">
        <v>1</v>
      </c>
      <c r="F142" s="160" t="s">
        <v>204</v>
      </c>
      <c r="H142" s="159" t="s">
        <v>1</v>
      </c>
      <c r="I142" s="161"/>
      <c r="L142" s="157"/>
      <c r="M142" s="162"/>
      <c r="T142" s="163"/>
      <c r="AT142" s="159" t="s">
        <v>156</v>
      </c>
      <c r="AU142" s="159" t="s">
        <v>87</v>
      </c>
      <c r="AV142" s="12" t="s">
        <v>81</v>
      </c>
      <c r="AW142" s="12" t="s">
        <v>30</v>
      </c>
      <c r="AX142" s="12" t="s">
        <v>74</v>
      </c>
      <c r="AY142" s="159" t="s">
        <v>148</v>
      </c>
    </row>
    <row r="143" spans="2:65" s="13" customFormat="1">
      <c r="B143" s="164"/>
      <c r="D143" s="158" t="s">
        <v>156</v>
      </c>
      <c r="E143" s="165" t="s">
        <v>1</v>
      </c>
      <c r="F143" s="166" t="s">
        <v>205</v>
      </c>
      <c r="H143" s="167">
        <v>-1.8</v>
      </c>
      <c r="I143" s="168"/>
      <c r="L143" s="164"/>
      <c r="M143" s="169"/>
      <c r="T143" s="170"/>
      <c r="AT143" s="165" t="s">
        <v>156</v>
      </c>
      <c r="AU143" s="165" t="s">
        <v>87</v>
      </c>
      <c r="AV143" s="13" t="s">
        <v>87</v>
      </c>
      <c r="AW143" s="13" t="s">
        <v>30</v>
      </c>
      <c r="AX143" s="13" t="s">
        <v>74</v>
      </c>
      <c r="AY143" s="165" t="s">
        <v>148</v>
      </c>
    </row>
    <row r="144" spans="2:65" s="12" customFormat="1">
      <c r="B144" s="157"/>
      <c r="D144" s="158" t="s">
        <v>156</v>
      </c>
      <c r="E144" s="159" t="s">
        <v>1</v>
      </c>
      <c r="F144" s="160" t="s">
        <v>216</v>
      </c>
      <c r="H144" s="159" t="s">
        <v>1</v>
      </c>
      <c r="I144" s="161"/>
      <c r="L144" s="157"/>
      <c r="M144" s="162"/>
      <c r="T144" s="163"/>
      <c r="AT144" s="159" t="s">
        <v>156</v>
      </c>
      <c r="AU144" s="159" t="s">
        <v>87</v>
      </c>
      <c r="AV144" s="12" t="s">
        <v>81</v>
      </c>
      <c r="AW144" s="12" t="s">
        <v>30</v>
      </c>
      <c r="AX144" s="12" t="s">
        <v>74</v>
      </c>
      <c r="AY144" s="159" t="s">
        <v>148</v>
      </c>
    </row>
    <row r="145" spans="2:65" s="13" customFormat="1">
      <c r="B145" s="164"/>
      <c r="D145" s="158" t="s">
        <v>156</v>
      </c>
      <c r="E145" s="165" t="s">
        <v>1</v>
      </c>
      <c r="F145" s="166" t="s">
        <v>217</v>
      </c>
      <c r="H145" s="167">
        <v>0.73499999999999999</v>
      </c>
      <c r="I145" s="168"/>
      <c r="L145" s="164"/>
      <c r="M145" s="169"/>
      <c r="T145" s="170"/>
      <c r="AT145" s="165" t="s">
        <v>156</v>
      </c>
      <c r="AU145" s="165" t="s">
        <v>87</v>
      </c>
      <c r="AV145" s="13" t="s">
        <v>87</v>
      </c>
      <c r="AW145" s="13" t="s">
        <v>30</v>
      </c>
      <c r="AX145" s="13" t="s">
        <v>74</v>
      </c>
      <c r="AY145" s="165" t="s">
        <v>148</v>
      </c>
    </row>
    <row r="146" spans="2:65" s="14" customFormat="1">
      <c r="B146" s="171"/>
      <c r="D146" s="158" t="s">
        <v>156</v>
      </c>
      <c r="E146" s="172" t="s">
        <v>1</v>
      </c>
      <c r="F146" s="173" t="s">
        <v>159</v>
      </c>
      <c r="H146" s="174">
        <v>24.068000000000001</v>
      </c>
      <c r="I146" s="175"/>
      <c r="L146" s="171"/>
      <c r="M146" s="176"/>
      <c r="T146" s="177"/>
      <c r="AT146" s="172" t="s">
        <v>156</v>
      </c>
      <c r="AU146" s="172" t="s">
        <v>87</v>
      </c>
      <c r="AV146" s="14" t="s">
        <v>154</v>
      </c>
      <c r="AW146" s="14" t="s">
        <v>30</v>
      </c>
      <c r="AX146" s="14" t="s">
        <v>81</v>
      </c>
      <c r="AY146" s="172" t="s">
        <v>148</v>
      </c>
    </row>
    <row r="147" spans="2:65" s="1" customFormat="1" ht="24.15" customHeight="1">
      <c r="B147" s="142"/>
      <c r="C147" s="143" t="s">
        <v>171</v>
      </c>
      <c r="D147" s="143" t="s">
        <v>150</v>
      </c>
      <c r="E147" s="144" t="s">
        <v>219</v>
      </c>
      <c r="F147" s="145" t="s">
        <v>220</v>
      </c>
      <c r="G147" s="146" t="s">
        <v>174</v>
      </c>
      <c r="H147" s="147">
        <v>28.940999999999999</v>
      </c>
      <c r="I147" s="148"/>
      <c r="J147" s="149">
        <f>ROUND(I147*H147,2)</f>
        <v>0</v>
      </c>
      <c r="K147" s="150"/>
      <c r="L147" s="31"/>
      <c r="M147" s="151" t="s">
        <v>1</v>
      </c>
      <c r="N147" s="152" t="s">
        <v>40</v>
      </c>
      <c r="P147" s="153">
        <f>O147*H147</f>
        <v>0</v>
      </c>
      <c r="Q147" s="153">
        <v>2.0000000000000002E-5</v>
      </c>
      <c r="R147" s="153">
        <f>Q147*H147</f>
        <v>5.7882000000000007E-4</v>
      </c>
      <c r="S147" s="153">
        <v>0</v>
      </c>
      <c r="T147" s="154">
        <f>S147*H147</f>
        <v>0</v>
      </c>
      <c r="AR147" s="155" t="s">
        <v>154</v>
      </c>
      <c r="AT147" s="155" t="s">
        <v>150</v>
      </c>
      <c r="AU147" s="155" t="s">
        <v>87</v>
      </c>
      <c r="AY147" s="16" t="s">
        <v>148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6" t="s">
        <v>87</v>
      </c>
      <c r="BK147" s="156">
        <f>ROUND(I147*H147,2)</f>
        <v>0</v>
      </c>
      <c r="BL147" s="16" t="s">
        <v>154</v>
      </c>
      <c r="BM147" s="155" t="s">
        <v>668</v>
      </c>
    </row>
    <row r="148" spans="2:65" s="13" customFormat="1">
      <c r="B148" s="164"/>
      <c r="D148" s="158" t="s">
        <v>156</v>
      </c>
      <c r="E148" s="165" t="s">
        <v>1</v>
      </c>
      <c r="F148" s="166" t="s">
        <v>669</v>
      </c>
      <c r="H148" s="167">
        <v>28.940999999999999</v>
      </c>
      <c r="I148" s="168"/>
      <c r="L148" s="164"/>
      <c r="M148" s="169"/>
      <c r="T148" s="170"/>
      <c r="AT148" s="165" t="s">
        <v>156</v>
      </c>
      <c r="AU148" s="165" t="s">
        <v>87</v>
      </c>
      <c r="AV148" s="13" t="s">
        <v>87</v>
      </c>
      <c r="AW148" s="13" t="s">
        <v>30</v>
      </c>
      <c r="AX148" s="13" t="s">
        <v>74</v>
      </c>
      <c r="AY148" s="165" t="s">
        <v>148</v>
      </c>
    </row>
    <row r="149" spans="2:65" s="14" customFormat="1">
      <c r="B149" s="171"/>
      <c r="D149" s="158" t="s">
        <v>156</v>
      </c>
      <c r="E149" s="172" t="s">
        <v>1</v>
      </c>
      <c r="F149" s="173" t="s">
        <v>159</v>
      </c>
      <c r="H149" s="174">
        <v>28.940999999999999</v>
      </c>
      <c r="I149" s="175"/>
      <c r="L149" s="171"/>
      <c r="M149" s="176"/>
      <c r="T149" s="177"/>
      <c r="AT149" s="172" t="s">
        <v>156</v>
      </c>
      <c r="AU149" s="172" t="s">
        <v>87</v>
      </c>
      <c r="AV149" s="14" t="s">
        <v>154</v>
      </c>
      <c r="AW149" s="14" t="s">
        <v>30</v>
      </c>
      <c r="AX149" s="14" t="s">
        <v>81</v>
      </c>
      <c r="AY149" s="172" t="s">
        <v>148</v>
      </c>
    </row>
    <row r="150" spans="2:65" s="1" customFormat="1" ht="16.5" customHeight="1">
      <c r="B150" s="142"/>
      <c r="C150" s="143" t="s">
        <v>177</v>
      </c>
      <c r="D150" s="143" t="s">
        <v>150</v>
      </c>
      <c r="E150" s="144" t="s">
        <v>223</v>
      </c>
      <c r="F150" s="145" t="s">
        <v>224</v>
      </c>
      <c r="G150" s="146" t="s">
        <v>174</v>
      </c>
      <c r="H150" s="147">
        <v>28.940999999999999</v>
      </c>
      <c r="I150" s="148"/>
      <c r="J150" s="149">
        <f>ROUND(I150*H150,2)</f>
        <v>0</v>
      </c>
      <c r="K150" s="150"/>
      <c r="L150" s="31"/>
      <c r="M150" s="151" t="s">
        <v>1</v>
      </c>
      <c r="N150" s="152" t="s">
        <v>40</v>
      </c>
      <c r="P150" s="153">
        <f>O150*H150</f>
        <v>0</v>
      </c>
      <c r="Q150" s="153">
        <v>5.8E-4</v>
      </c>
      <c r="R150" s="153">
        <f>Q150*H150</f>
        <v>1.678578E-2</v>
      </c>
      <c r="S150" s="153">
        <v>0</v>
      </c>
      <c r="T150" s="154">
        <f>S150*H150</f>
        <v>0</v>
      </c>
      <c r="AR150" s="155" t="s">
        <v>154</v>
      </c>
      <c r="AT150" s="155" t="s">
        <v>150</v>
      </c>
      <c r="AU150" s="155" t="s">
        <v>87</v>
      </c>
      <c r="AY150" s="16" t="s">
        <v>148</v>
      </c>
      <c r="BE150" s="156">
        <f>IF(N150="základná",J150,0)</f>
        <v>0</v>
      </c>
      <c r="BF150" s="156">
        <f>IF(N150="znížená",J150,0)</f>
        <v>0</v>
      </c>
      <c r="BG150" s="156">
        <f>IF(N150="zákl. prenesená",J150,0)</f>
        <v>0</v>
      </c>
      <c r="BH150" s="156">
        <f>IF(N150="zníž. prenesená",J150,0)</f>
        <v>0</v>
      </c>
      <c r="BI150" s="156">
        <f>IF(N150="nulová",J150,0)</f>
        <v>0</v>
      </c>
      <c r="BJ150" s="16" t="s">
        <v>87</v>
      </c>
      <c r="BK150" s="156">
        <f>ROUND(I150*H150,2)</f>
        <v>0</v>
      </c>
      <c r="BL150" s="16" t="s">
        <v>154</v>
      </c>
      <c r="BM150" s="155" t="s">
        <v>670</v>
      </c>
    </row>
    <row r="151" spans="2:65" s="13" customFormat="1">
      <c r="B151" s="164"/>
      <c r="D151" s="158" t="s">
        <v>156</v>
      </c>
      <c r="E151" s="165" t="s">
        <v>1</v>
      </c>
      <c r="F151" s="166" t="s">
        <v>669</v>
      </c>
      <c r="H151" s="167">
        <v>28.940999999999999</v>
      </c>
      <c r="I151" s="168"/>
      <c r="L151" s="164"/>
      <c r="M151" s="169"/>
      <c r="T151" s="170"/>
      <c r="AT151" s="165" t="s">
        <v>156</v>
      </c>
      <c r="AU151" s="165" t="s">
        <v>87</v>
      </c>
      <c r="AV151" s="13" t="s">
        <v>87</v>
      </c>
      <c r="AW151" s="13" t="s">
        <v>30</v>
      </c>
      <c r="AX151" s="13" t="s">
        <v>74</v>
      </c>
      <c r="AY151" s="165" t="s">
        <v>148</v>
      </c>
    </row>
    <row r="152" spans="2:65" s="14" customFormat="1">
      <c r="B152" s="171"/>
      <c r="D152" s="158" t="s">
        <v>156</v>
      </c>
      <c r="E152" s="172" t="s">
        <v>1</v>
      </c>
      <c r="F152" s="173" t="s">
        <v>159</v>
      </c>
      <c r="H152" s="174">
        <v>28.940999999999999</v>
      </c>
      <c r="I152" s="175"/>
      <c r="L152" s="171"/>
      <c r="M152" s="176"/>
      <c r="T152" s="177"/>
      <c r="AT152" s="172" t="s">
        <v>156</v>
      </c>
      <c r="AU152" s="172" t="s">
        <v>87</v>
      </c>
      <c r="AV152" s="14" t="s">
        <v>154</v>
      </c>
      <c r="AW152" s="14" t="s">
        <v>30</v>
      </c>
      <c r="AX152" s="14" t="s">
        <v>81</v>
      </c>
      <c r="AY152" s="172" t="s">
        <v>148</v>
      </c>
    </row>
    <row r="153" spans="2:65" s="1" customFormat="1" ht="24.15" customHeight="1">
      <c r="B153" s="142"/>
      <c r="C153" s="143" t="s">
        <v>185</v>
      </c>
      <c r="D153" s="143" t="s">
        <v>150</v>
      </c>
      <c r="E153" s="144" t="s">
        <v>671</v>
      </c>
      <c r="F153" s="145" t="s">
        <v>672</v>
      </c>
      <c r="G153" s="146" t="s">
        <v>174</v>
      </c>
      <c r="H153" s="147">
        <v>6.5110000000000001</v>
      </c>
      <c r="I153" s="148"/>
      <c r="J153" s="149">
        <f>ROUND(I153*H153,2)</f>
        <v>0</v>
      </c>
      <c r="K153" s="150"/>
      <c r="L153" s="31"/>
      <c r="M153" s="151" t="s">
        <v>1</v>
      </c>
      <c r="N153" s="152" t="s">
        <v>40</v>
      </c>
      <c r="P153" s="153">
        <f>O153*H153</f>
        <v>0</v>
      </c>
      <c r="Q153" s="153">
        <v>0</v>
      </c>
      <c r="R153" s="153">
        <f>Q153*H153</f>
        <v>0</v>
      </c>
      <c r="S153" s="153">
        <v>0</v>
      </c>
      <c r="T153" s="154">
        <f>S153*H153</f>
        <v>0</v>
      </c>
      <c r="AR153" s="155" t="s">
        <v>154</v>
      </c>
      <c r="AT153" s="155" t="s">
        <v>150</v>
      </c>
      <c r="AU153" s="155" t="s">
        <v>87</v>
      </c>
      <c r="AY153" s="16" t="s">
        <v>148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6" t="s">
        <v>87</v>
      </c>
      <c r="BK153" s="156">
        <f>ROUND(I153*H153,2)</f>
        <v>0</v>
      </c>
      <c r="BL153" s="16" t="s">
        <v>154</v>
      </c>
      <c r="BM153" s="155" t="s">
        <v>673</v>
      </c>
    </row>
    <row r="154" spans="2:65" s="13" customFormat="1">
      <c r="B154" s="164"/>
      <c r="D154" s="158" t="s">
        <v>156</v>
      </c>
      <c r="E154" s="165" t="s">
        <v>1</v>
      </c>
      <c r="F154" s="166" t="s">
        <v>674</v>
      </c>
      <c r="H154" s="167">
        <v>6.5110000000000001</v>
      </c>
      <c r="I154" s="168"/>
      <c r="L154" s="164"/>
      <c r="M154" s="169"/>
      <c r="T154" s="170"/>
      <c r="AT154" s="165" t="s">
        <v>156</v>
      </c>
      <c r="AU154" s="165" t="s">
        <v>87</v>
      </c>
      <c r="AV154" s="13" t="s">
        <v>87</v>
      </c>
      <c r="AW154" s="13" t="s">
        <v>30</v>
      </c>
      <c r="AX154" s="13" t="s">
        <v>74</v>
      </c>
      <c r="AY154" s="165" t="s">
        <v>148</v>
      </c>
    </row>
    <row r="155" spans="2:65" s="14" customFormat="1">
      <c r="B155" s="171"/>
      <c r="D155" s="158" t="s">
        <v>156</v>
      </c>
      <c r="E155" s="172" t="s">
        <v>1</v>
      </c>
      <c r="F155" s="173" t="s">
        <v>159</v>
      </c>
      <c r="H155" s="174">
        <v>6.5110000000000001</v>
      </c>
      <c r="I155" s="175"/>
      <c r="L155" s="171"/>
      <c r="M155" s="176"/>
      <c r="T155" s="177"/>
      <c r="AT155" s="172" t="s">
        <v>156</v>
      </c>
      <c r="AU155" s="172" t="s">
        <v>87</v>
      </c>
      <c r="AV155" s="14" t="s">
        <v>154</v>
      </c>
      <c r="AW155" s="14" t="s">
        <v>30</v>
      </c>
      <c r="AX155" s="14" t="s">
        <v>81</v>
      </c>
      <c r="AY155" s="172" t="s">
        <v>148</v>
      </c>
    </row>
    <row r="156" spans="2:65" s="1" customFormat="1" ht="24.15" customHeight="1">
      <c r="B156" s="142"/>
      <c r="C156" s="178" t="s">
        <v>181</v>
      </c>
      <c r="D156" s="178" t="s">
        <v>178</v>
      </c>
      <c r="E156" s="179" t="s">
        <v>675</v>
      </c>
      <c r="F156" s="180" t="s">
        <v>676</v>
      </c>
      <c r="G156" s="181" t="s">
        <v>402</v>
      </c>
      <c r="H156" s="182">
        <v>1.341</v>
      </c>
      <c r="I156" s="183"/>
      <c r="J156" s="184">
        <f>ROUND(I156*H156,2)</f>
        <v>0</v>
      </c>
      <c r="K156" s="185"/>
      <c r="L156" s="186"/>
      <c r="M156" s="187" t="s">
        <v>1</v>
      </c>
      <c r="N156" s="188" t="s">
        <v>40</v>
      </c>
      <c r="P156" s="153">
        <f>O156*H156</f>
        <v>0</v>
      </c>
      <c r="Q156" s="153">
        <v>1E-3</v>
      </c>
      <c r="R156" s="153">
        <f>Q156*H156</f>
        <v>1.341E-3</v>
      </c>
      <c r="S156" s="153">
        <v>0</v>
      </c>
      <c r="T156" s="154">
        <f>S156*H156</f>
        <v>0</v>
      </c>
      <c r="AR156" s="155" t="s">
        <v>181</v>
      </c>
      <c r="AT156" s="155" t="s">
        <v>178</v>
      </c>
      <c r="AU156" s="155" t="s">
        <v>87</v>
      </c>
      <c r="AY156" s="16" t="s">
        <v>148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6" t="s">
        <v>87</v>
      </c>
      <c r="BK156" s="156">
        <f>ROUND(I156*H156,2)</f>
        <v>0</v>
      </c>
      <c r="BL156" s="16" t="s">
        <v>154</v>
      </c>
      <c r="BM156" s="155" t="s">
        <v>677</v>
      </c>
    </row>
    <row r="157" spans="2:65" s="1" customFormat="1" ht="33" customHeight="1">
      <c r="B157" s="142"/>
      <c r="C157" s="143" t="s">
        <v>193</v>
      </c>
      <c r="D157" s="143" t="s">
        <v>150</v>
      </c>
      <c r="E157" s="144" t="s">
        <v>678</v>
      </c>
      <c r="F157" s="145" t="s">
        <v>679</v>
      </c>
      <c r="G157" s="146" t="s">
        <v>174</v>
      </c>
      <c r="H157" s="147">
        <v>4.8730000000000002</v>
      </c>
      <c r="I157" s="148"/>
      <c r="J157" s="149">
        <f>ROUND(I157*H157,2)</f>
        <v>0</v>
      </c>
      <c r="K157" s="150"/>
      <c r="L157" s="31"/>
      <c r="M157" s="151" t="s">
        <v>1</v>
      </c>
      <c r="N157" s="152" t="s">
        <v>40</v>
      </c>
      <c r="P157" s="153">
        <f>O157*H157</f>
        <v>0</v>
      </c>
      <c r="Q157" s="153">
        <v>2.5499999999999998E-2</v>
      </c>
      <c r="R157" s="153">
        <f>Q157*H157</f>
        <v>0.1242615</v>
      </c>
      <c r="S157" s="153">
        <v>0</v>
      </c>
      <c r="T157" s="154">
        <f>S157*H157</f>
        <v>0</v>
      </c>
      <c r="AR157" s="155" t="s">
        <v>154</v>
      </c>
      <c r="AT157" s="155" t="s">
        <v>150</v>
      </c>
      <c r="AU157" s="155" t="s">
        <v>87</v>
      </c>
      <c r="AY157" s="16" t="s">
        <v>148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6" t="s">
        <v>87</v>
      </c>
      <c r="BK157" s="156">
        <f>ROUND(I157*H157,2)</f>
        <v>0</v>
      </c>
      <c r="BL157" s="16" t="s">
        <v>154</v>
      </c>
      <c r="BM157" s="155" t="s">
        <v>680</v>
      </c>
    </row>
    <row r="158" spans="2:65" s="12" customFormat="1">
      <c r="B158" s="157"/>
      <c r="D158" s="158" t="s">
        <v>156</v>
      </c>
      <c r="E158" s="159" t="s">
        <v>1</v>
      </c>
      <c r="F158" s="160" t="s">
        <v>681</v>
      </c>
      <c r="H158" s="159" t="s">
        <v>1</v>
      </c>
      <c r="I158" s="161"/>
      <c r="L158" s="157"/>
      <c r="M158" s="162"/>
      <c r="T158" s="163"/>
      <c r="AT158" s="159" t="s">
        <v>156</v>
      </c>
      <c r="AU158" s="159" t="s">
        <v>87</v>
      </c>
      <c r="AV158" s="12" t="s">
        <v>81</v>
      </c>
      <c r="AW158" s="12" t="s">
        <v>30</v>
      </c>
      <c r="AX158" s="12" t="s">
        <v>74</v>
      </c>
      <c r="AY158" s="159" t="s">
        <v>148</v>
      </c>
    </row>
    <row r="159" spans="2:65" s="13" customFormat="1">
      <c r="B159" s="164"/>
      <c r="D159" s="158" t="s">
        <v>156</v>
      </c>
      <c r="E159" s="165" t="s">
        <v>1</v>
      </c>
      <c r="F159" s="166" t="s">
        <v>682</v>
      </c>
      <c r="H159" s="167">
        <v>4.8730000000000002</v>
      </c>
      <c r="I159" s="168"/>
      <c r="L159" s="164"/>
      <c r="M159" s="169"/>
      <c r="T159" s="170"/>
      <c r="AT159" s="165" t="s">
        <v>156</v>
      </c>
      <c r="AU159" s="165" t="s">
        <v>87</v>
      </c>
      <c r="AV159" s="13" t="s">
        <v>87</v>
      </c>
      <c r="AW159" s="13" t="s">
        <v>30</v>
      </c>
      <c r="AX159" s="13" t="s">
        <v>74</v>
      </c>
      <c r="AY159" s="165" t="s">
        <v>148</v>
      </c>
    </row>
    <row r="160" spans="2:65" s="14" customFormat="1">
      <c r="B160" s="171"/>
      <c r="D160" s="158" t="s">
        <v>156</v>
      </c>
      <c r="E160" s="172" t="s">
        <v>1</v>
      </c>
      <c r="F160" s="173" t="s">
        <v>159</v>
      </c>
      <c r="H160" s="174">
        <v>4.8730000000000002</v>
      </c>
      <c r="I160" s="175"/>
      <c r="L160" s="171"/>
      <c r="M160" s="176"/>
      <c r="T160" s="177"/>
      <c r="AT160" s="172" t="s">
        <v>156</v>
      </c>
      <c r="AU160" s="172" t="s">
        <v>87</v>
      </c>
      <c r="AV160" s="14" t="s">
        <v>154</v>
      </c>
      <c r="AW160" s="14" t="s">
        <v>30</v>
      </c>
      <c r="AX160" s="14" t="s">
        <v>81</v>
      </c>
      <c r="AY160" s="172" t="s">
        <v>148</v>
      </c>
    </row>
    <row r="161" spans="2:65" s="1" customFormat="1" ht="24.15" customHeight="1">
      <c r="B161" s="142"/>
      <c r="C161" s="143" t="s">
        <v>198</v>
      </c>
      <c r="D161" s="143" t="s">
        <v>150</v>
      </c>
      <c r="E161" s="144" t="s">
        <v>683</v>
      </c>
      <c r="F161" s="145" t="s">
        <v>684</v>
      </c>
      <c r="G161" s="146" t="s">
        <v>174</v>
      </c>
      <c r="H161" s="147">
        <v>6.5110000000000001</v>
      </c>
      <c r="I161" s="148"/>
      <c r="J161" s="149">
        <f>ROUND(I161*H161,2)</f>
        <v>0</v>
      </c>
      <c r="K161" s="150"/>
      <c r="L161" s="31"/>
      <c r="M161" s="151" t="s">
        <v>1</v>
      </c>
      <c r="N161" s="152" t="s">
        <v>40</v>
      </c>
      <c r="P161" s="153">
        <f>O161*H161</f>
        <v>0</v>
      </c>
      <c r="Q161" s="153">
        <v>8.6700000000000006E-3</v>
      </c>
      <c r="R161" s="153">
        <f>Q161*H161</f>
        <v>5.6450370000000007E-2</v>
      </c>
      <c r="S161" s="153">
        <v>0</v>
      </c>
      <c r="T161" s="154">
        <f>S161*H161</f>
        <v>0</v>
      </c>
      <c r="AR161" s="155" t="s">
        <v>154</v>
      </c>
      <c r="AT161" s="155" t="s">
        <v>150</v>
      </c>
      <c r="AU161" s="155" t="s">
        <v>87</v>
      </c>
      <c r="AY161" s="16" t="s">
        <v>148</v>
      </c>
      <c r="BE161" s="156">
        <f>IF(N161="základná",J161,0)</f>
        <v>0</v>
      </c>
      <c r="BF161" s="156">
        <f>IF(N161="znížená",J161,0)</f>
        <v>0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6" t="s">
        <v>87</v>
      </c>
      <c r="BK161" s="156">
        <f>ROUND(I161*H161,2)</f>
        <v>0</v>
      </c>
      <c r="BL161" s="16" t="s">
        <v>154</v>
      </c>
      <c r="BM161" s="155" t="s">
        <v>685</v>
      </c>
    </row>
    <row r="162" spans="2:65" s="11" customFormat="1" ht="22.65" customHeight="1">
      <c r="B162" s="130"/>
      <c r="D162" s="131" t="s">
        <v>73</v>
      </c>
      <c r="E162" s="140" t="s">
        <v>193</v>
      </c>
      <c r="F162" s="140" t="s">
        <v>230</v>
      </c>
      <c r="I162" s="133"/>
      <c r="J162" s="141">
        <f>BK162</f>
        <v>0</v>
      </c>
      <c r="L162" s="130"/>
      <c r="M162" s="135"/>
      <c r="P162" s="136">
        <f>SUM(P163:P184)</f>
        <v>0</v>
      </c>
      <c r="R162" s="136">
        <f>SUM(R163:R184)</f>
        <v>1.8083685868900001</v>
      </c>
      <c r="T162" s="137">
        <f>SUM(T163:T184)</f>
        <v>0.46454800000000002</v>
      </c>
      <c r="AR162" s="131" t="s">
        <v>81</v>
      </c>
      <c r="AT162" s="138" t="s">
        <v>73</v>
      </c>
      <c r="AU162" s="138" t="s">
        <v>81</v>
      </c>
      <c r="AY162" s="131" t="s">
        <v>148</v>
      </c>
      <c r="BK162" s="139">
        <f>SUM(BK163:BK184)</f>
        <v>0</v>
      </c>
    </row>
    <row r="163" spans="2:65" s="1" customFormat="1" ht="33" customHeight="1">
      <c r="B163" s="142"/>
      <c r="C163" s="143" t="s">
        <v>206</v>
      </c>
      <c r="D163" s="143" t="s">
        <v>150</v>
      </c>
      <c r="E163" s="144" t="s">
        <v>245</v>
      </c>
      <c r="F163" s="145" t="s">
        <v>246</v>
      </c>
      <c r="G163" s="146" t="s">
        <v>174</v>
      </c>
      <c r="H163" s="147">
        <v>34.966999999999999</v>
      </c>
      <c r="I163" s="148"/>
      <c r="J163" s="149">
        <f>ROUND(I163*H163,2)</f>
        <v>0</v>
      </c>
      <c r="K163" s="150"/>
      <c r="L163" s="31"/>
      <c r="M163" s="151" t="s">
        <v>1</v>
      </c>
      <c r="N163" s="152" t="s">
        <v>40</v>
      </c>
      <c r="P163" s="153">
        <f>O163*H163</f>
        <v>0</v>
      </c>
      <c r="Q163" s="153">
        <v>2.571E-2</v>
      </c>
      <c r="R163" s="153">
        <f>Q163*H163</f>
        <v>0.89900157000000003</v>
      </c>
      <c r="S163" s="153">
        <v>0</v>
      </c>
      <c r="T163" s="154">
        <f>S163*H163</f>
        <v>0</v>
      </c>
      <c r="AR163" s="155" t="s">
        <v>154</v>
      </c>
      <c r="AT163" s="155" t="s">
        <v>150</v>
      </c>
      <c r="AU163" s="155" t="s">
        <v>87</v>
      </c>
      <c r="AY163" s="16" t="s">
        <v>148</v>
      </c>
      <c r="BE163" s="156">
        <f>IF(N163="základná",J163,0)</f>
        <v>0</v>
      </c>
      <c r="BF163" s="156">
        <f>IF(N163="znížená",J163,0)</f>
        <v>0</v>
      </c>
      <c r="BG163" s="156">
        <f>IF(N163="zákl. prenesená",J163,0)</f>
        <v>0</v>
      </c>
      <c r="BH163" s="156">
        <f>IF(N163="zníž. prenesená",J163,0)</f>
        <v>0</v>
      </c>
      <c r="BI163" s="156">
        <f>IF(N163="nulová",J163,0)</f>
        <v>0</v>
      </c>
      <c r="BJ163" s="16" t="s">
        <v>87</v>
      </c>
      <c r="BK163" s="156">
        <f>ROUND(I163*H163,2)</f>
        <v>0</v>
      </c>
      <c r="BL163" s="16" t="s">
        <v>154</v>
      </c>
      <c r="BM163" s="155" t="s">
        <v>686</v>
      </c>
    </row>
    <row r="164" spans="2:65" s="13" customFormat="1">
      <c r="B164" s="164"/>
      <c r="D164" s="158" t="s">
        <v>156</v>
      </c>
      <c r="E164" s="165" t="s">
        <v>1</v>
      </c>
      <c r="F164" s="166" t="s">
        <v>687</v>
      </c>
      <c r="H164" s="167">
        <v>34.966999999999999</v>
      </c>
      <c r="I164" s="168"/>
      <c r="L164" s="164"/>
      <c r="M164" s="169"/>
      <c r="T164" s="170"/>
      <c r="AT164" s="165" t="s">
        <v>156</v>
      </c>
      <c r="AU164" s="165" t="s">
        <v>87</v>
      </c>
      <c r="AV164" s="13" t="s">
        <v>87</v>
      </c>
      <c r="AW164" s="13" t="s">
        <v>30</v>
      </c>
      <c r="AX164" s="13" t="s">
        <v>74</v>
      </c>
      <c r="AY164" s="165" t="s">
        <v>148</v>
      </c>
    </row>
    <row r="165" spans="2:65" s="14" customFormat="1">
      <c r="B165" s="171"/>
      <c r="D165" s="158" t="s">
        <v>156</v>
      </c>
      <c r="E165" s="172" t="s">
        <v>1</v>
      </c>
      <c r="F165" s="173" t="s">
        <v>159</v>
      </c>
      <c r="H165" s="174">
        <v>34.966999999999999</v>
      </c>
      <c r="I165" s="175"/>
      <c r="L165" s="171"/>
      <c r="M165" s="176"/>
      <c r="T165" s="177"/>
      <c r="AT165" s="172" t="s">
        <v>156</v>
      </c>
      <c r="AU165" s="172" t="s">
        <v>87</v>
      </c>
      <c r="AV165" s="14" t="s">
        <v>154</v>
      </c>
      <c r="AW165" s="14" t="s">
        <v>30</v>
      </c>
      <c r="AX165" s="14" t="s">
        <v>81</v>
      </c>
      <c r="AY165" s="172" t="s">
        <v>148</v>
      </c>
    </row>
    <row r="166" spans="2:65" s="1" customFormat="1" ht="44.25" customHeight="1">
      <c r="B166" s="142"/>
      <c r="C166" s="143" t="s">
        <v>210</v>
      </c>
      <c r="D166" s="143" t="s">
        <v>150</v>
      </c>
      <c r="E166" s="144" t="s">
        <v>250</v>
      </c>
      <c r="F166" s="145" t="s">
        <v>251</v>
      </c>
      <c r="G166" s="146" t="s">
        <v>174</v>
      </c>
      <c r="H166" s="147">
        <v>34.966999999999999</v>
      </c>
      <c r="I166" s="148"/>
      <c r="J166" s="149">
        <f>ROUND(I166*H166,2)</f>
        <v>0</v>
      </c>
      <c r="K166" s="150"/>
      <c r="L166" s="31"/>
      <c r="M166" s="151" t="s">
        <v>1</v>
      </c>
      <c r="N166" s="152" t="s">
        <v>40</v>
      </c>
      <c r="P166" s="153">
        <f>O166*H166</f>
        <v>0</v>
      </c>
      <c r="Q166" s="153">
        <v>0</v>
      </c>
      <c r="R166" s="153">
        <f>Q166*H166</f>
        <v>0</v>
      </c>
      <c r="S166" s="153">
        <v>0</v>
      </c>
      <c r="T166" s="154">
        <f>S166*H166</f>
        <v>0</v>
      </c>
      <c r="AR166" s="155" t="s">
        <v>154</v>
      </c>
      <c r="AT166" s="155" t="s">
        <v>150</v>
      </c>
      <c r="AU166" s="155" t="s">
        <v>87</v>
      </c>
      <c r="AY166" s="16" t="s">
        <v>148</v>
      </c>
      <c r="BE166" s="156">
        <f>IF(N166="základná",J166,0)</f>
        <v>0</v>
      </c>
      <c r="BF166" s="156">
        <f>IF(N166="znížená",J166,0)</f>
        <v>0</v>
      </c>
      <c r="BG166" s="156">
        <f>IF(N166="zákl. prenesená",J166,0)</f>
        <v>0</v>
      </c>
      <c r="BH166" s="156">
        <f>IF(N166="zníž. prenesená",J166,0)</f>
        <v>0</v>
      </c>
      <c r="BI166" s="156">
        <f>IF(N166="nulová",J166,0)</f>
        <v>0</v>
      </c>
      <c r="BJ166" s="16" t="s">
        <v>87</v>
      </c>
      <c r="BK166" s="156">
        <f>ROUND(I166*H166,2)</f>
        <v>0</v>
      </c>
      <c r="BL166" s="16" t="s">
        <v>154</v>
      </c>
      <c r="BM166" s="155" t="s">
        <v>688</v>
      </c>
    </row>
    <row r="167" spans="2:65" s="1" customFormat="1" ht="33" customHeight="1">
      <c r="B167" s="142"/>
      <c r="C167" s="143" t="s">
        <v>218</v>
      </c>
      <c r="D167" s="143" t="s">
        <v>150</v>
      </c>
      <c r="E167" s="144" t="s">
        <v>253</v>
      </c>
      <c r="F167" s="145" t="s">
        <v>254</v>
      </c>
      <c r="G167" s="146" t="s">
        <v>174</v>
      </c>
      <c r="H167" s="147">
        <v>34.966999999999999</v>
      </c>
      <c r="I167" s="148"/>
      <c r="J167" s="149">
        <f>ROUND(I167*H167,2)</f>
        <v>0</v>
      </c>
      <c r="K167" s="150"/>
      <c r="L167" s="31"/>
      <c r="M167" s="151" t="s">
        <v>1</v>
      </c>
      <c r="N167" s="152" t="s">
        <v>40</v>
      </c>
      <c r="P167" s="153">
        <f>O167*H167</f>
        <v>0</v>
      </c>
      <c r="Q167" s="153">
        <v>2.571E-2</v>
      </c>
      <c r="R167" s="153">
        <f>Q167*H167</f>
        <v>0.89900157000000003</v>
      </c>
      <c r="S167" s="153">
        <v>0</v>
      </c>
      <c r="T167" s="154">
        <f>S167*H167</f>
        <v>0</v>
      </c>
      <c r="AR167" s="155" t="s">
        <v>154</v>
      </c>
      <c r="AT167" s="155" t="s">
        <v>150</v>
      </c>
      <c r="AU167" s="155" t="s">
        <v>87</v>
      </c>
      <c r="AY167" s="16" t="s">
        <v>148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6" t="s">
        <v>87</v>
      </c>
      <c r="BK167" s="156">
        <f>ROUND(I167*H167,2)</f>
        <v>0</v>
      </c>
      <c r="BL167" s="16" t="s">
        <v>154</v>
      </c>
      <c r="BM167" s="155" t="s">
        <v>689</v>
      </c>
    </row>
    <row r="168" spans="2:65" s="1" customFormat="1" ht="24.15" customHeight="1">
      <c r="B168" s="142"/>
      <c r="C168" s="143" t="s">
        <v>222</v>
      </c>
      <c r="D168" s="143" t="s">
        <v>150</v>
      </c>
      <c r="E168" s="144" t="s">
        <v>257</v>
      </c>
      <c r="F168" s="145" t="s">
        <v>258</v>
      </c>
      <c r="G168" s="146" t="s">
        <v>174</v>
      </c>
      <c r="H168" s="147">
        <v>6.5110000000000001</v>
      </c>
      <c r="I168" s="148"/>
      <c r="J168" s="149">
        <f>ROUND(I168*H168,2)</f>
        <v>0</v>
      </c>
      <c r="K168" s="150"/>
      <c r="L168" s="31"/>
      <c r="M168" s="151" t="s">
        <v>1</v>
      </c>
      <c r="N168" s="152" t="s">
        <v>40</v>
      </c>
      <c r="P168" s="153">
        <f>O168*H168</f>
        <v>0</v>
      </c>
      <c r="Q168" s="153">
        <v>1.5286399999999999E-3</v>
      </c>
      <c r="R168" s="153">
        <f>Q168*H168</f>
        <v>9.9529750399999992E-3</v>
      </c>
      <c r="S168" s="153">
        <v>0</v>
      </c>
      <c r="T168" s="154">
        <f>S168*H168</f>
        <v>0</v>
      </c>
      <c r="AR168" s="155" t="s">
        <v>154</v>
      </c>
      <c r="AT168" s="155" t="s">
        <v>150</v>
      </c>
      <c r="AU168" s="155" t="s">
        <v>87</v>
      </c>
      <c r="AY168" s="16" t="s">
        <v>148</v>
      </c>
      <c r="BE168" s="156">
        <f>IF(N168="základná",J168,0)</f>
        <v>0</v>
      </c>
      <c r="BF168" s="156">
        <f>IF(N168="znížená",J168,0)</f>
        <v>0</v>
      </c>
      <c r="BG168" s="156">
        <f>IF(N168="zákl. prenesená",J168,0)</f>
        <v>0</v>
      </c>
      <c r="BH168" s="156">
        <f>IF(N168="zníž. prenesená",J168,0)</f>
        <v>0</v>
      </c>
      <c r="BI168" s="156">
        <f>IF(N168="nulová",J168,0)</f>
        <v>0</v>
      </c>
      <c r="BJ168" s="16" t="s">
        <v>87</v>
      </c>
      <c r="BK168" s="156">
        <f>ROUND(I168*H168,2)</f>
        <v>0</v>
      </c>
      <c r="BL168" s="16" t="s">
        <v>154</v>
      </c>
      <c r="BM168" s="155" t="s">
        <v>690</v>
      </c>
    </row>
    <row r="169" spans="2:65" s="1" customFormat="1" ht="16.5" customHeight="1">
      <c r="B169" s="142"/>
      <c r="C169" s="143" t="s">
        <v>226</v>
      </c>
      <c r="D169" s="143" t="s">
        <v>150</v>
      </c>
      <c r="E169" s="144" t="s">
        <v>261</v>
      </c>
      <c r="F169" s="145" t="s">
        <v>262</v>
      </c>
      <c r="G169" s="146" t="s">
        <v>174</v>
      </c>
      <c r="H169" s="147">
        <v>6.5110000000000001</v>
      </c>
      <c r="I169" s="148"/>
      <c r="J169" s="149">
        <f>ROUND(I169*H169,2)</f>
        <v>0</v>
      </c>
      <c r="K169" s="150"/>
      <c r="L169" s="31"/>
      <c r="M169" s="151" t="s">
        <v>1</v>
      </c>
      <c r="N169" s="152" t="s">
        <v>40</v>
      </c>
      <c r="P169" s="153">
        <f>O169*H169</f>
        <v>0</v>
      </c>
      <c r="Q169" s="153">
        <v>4.8999999999999998E-5</v>
      </c>
      <c r="R169" s="153">
        <f>Q169*H169</f>
        <v>3.1903900000000002E-4</v>
      </c>
      <c r="S169" s="153">
        <v>0</v>
      </c>
      <c r="T169" s="154">
        <f>S169*H169</f>
        <v>0</v>
      </c>
      <c r="AR169" s="155" t="s">
        <v>154</v>
      </c>
      <c r="AT169" s="155" t="s">
        <v>150</v>
      </c>
      <c r="AU169" s="155" t="s">
        <v>87</v>
      </c>
      <c r="AY169" s="16" t="s">
        <v>148</v>
      </c>
      <c r="BE169" s="156">
        <f>IF(N169="základná",J169,0)</f>
        <v>0</v>
      </c>
      <c r="BF169" s="156">
        <f>IF(N169="znížená",J169,0)</f>
        <v>0</v>
      </c>
      <c r="BG169" s="156">
        <f>IF(N169="zákl. prenesená",J169,0)</f>
        <v>0</v>
      </c>
      <c r="BH169" s="156">
        <f>IF(N169="zníž. prenesená",J169,0)</f>
        <v>0</v>
      </c>
      <c r="BI169" s="156">
        <f>IF(N169="nulová",J169,0)</f>
        <v>0</v>
      </c>
      <c r="BJ169" s="16" t="s">
        <v>87</v>
      </c>
      <c r="BK169" s="156">
        <f>ROUND(I169*H169,2)</f>
        <v>0</v>
      </c>
      <c r="BL169" s="16" t="s">
        <v>154</v>
      </c>
      <c r="BM169" s="155" t="s">
        <v>691</v>
      </c>
    </row>
    <row r="170" spans="2:65" s="1" customFormat="1" ht="24.15" customHeight="1">
      <c r="B170" s="142"/>
      <c r="C170" s="143" t="s">
        <v>231</v>
      </c>
      <c r="D170" s="143" t="s">
        <v>150</v>
      </c>
      <c r="E170" s="144" t="s">
        <v>692</v>
      </c>
      <c r="F170" s="145" t="s">
        <v>693</v>
      </c>
      <c r="G170" s="146" t="s">
        <v>174</v>
      </c>
      <c r="H170" s="147">
        <v>6.5110000000000001</v>
      </c>
      <c r="I170" s="148"/>
      <c r="J170" s="149">
        <f>ROUND(I170*H170,2)</f>
        <v>0</v>
      </c>
      <c r="K170" s="150"/>
      <c r="L170" s="31"/>
      <c r="M170" s="151" t="s">
        <v>1</v>
      </c>
      <c r="N170" s="152" t="s">
        <v>40</v>
      </c>
      <c r="P170" s="153">
        <f>O170*H170</f>
        <v>0</v>
      </c>
      <c r="Q170" s="153">
        <v>1.0000000000000001E-5</v>
      </c>
      <c r="R170" s="153">
        <f>Q170*H170</f>
        <v>6.5110000000000005E-5</v>
      </c>
      <c r="S170" s="153">
        <v>6.0000000000000001E-3</v>
      </c>
      <c r="T170" s="154">
        <f>S170*H170</f>
        <v>3.9066000000000004E-2</v>
      </c>
      <c r="AR170" s="155" t="s">
        <v>154</v>
      </c>
      <c r="AT170" s="155" t="s">
        <v>150</v>
      </c>
      <c r="AU170" s="155" t="s">
        <v>87</v>
      </c>
      <c r="AY170" s="16" t="s">
        <v>148</v>
      </c>
      <c r="BE170" s="156">
        <f>IF(N170="základná",J170,0)</f>
        <v>0</v>
      </c>
      <c r="BF170" s="156">
        <f>IF(N170="znížená",J170,0)</f>
        <v>0</v>
      </c>
      <c r="BG170" s="156">
        <f>IF(N170="zákl. prenesená",J170,0)</f>
        <v>0</v>
      </c>
      <c r="BH170" s="156">
        <f>IF(N170="zníž. prenesená",J170,0)</f>
        <v>0</v>
      </c>
      <c r="BI170" s="156">
        <f>IF(N170="nulová",J170,0)</f>
        <v>0</v>
      </c>
      <c r="BJ170" s="16" t="s">
        <v>87</v>
      </c>
      <c r="BK170" s="156">
        <f>ROUND(I170*H170,2)</f>
        <v>0</v>
      </c>
      <c r="BL170" s="16" t="s">
        <v>154</v>
      </c>
      <c r="BM170" s="155" t="s">
        <v>694</v>
      </c>
    </row>
    <row r="171" spans="2:65" s="13" customFormat="1">
      <c r="B171" s="164"/>
      <c r="D171" s="158" t="s">
        <v>156</v>
      </c>
      <c r="E171" s="165" t="s">
        <v>1</v>
      </c>
      <c r="F171" s="166" t="s">
        <v>674</v>
      </c>
      <c r="H171" s="167">
        <v>6.5110000000000001</v>
      </c>
      <c r="I171" s="168"/>
      <c r="L171" s="164"/>
      <c r="M171" s="169"/>
      <c r="T171" s="170"/>
      <c r="AT171" s="165" t="s">
        <v>156</v>
      </c>
      <c r="AU171" s="165" t="s">
        <v>87</v>
      </c>
      <c r="AV171" s="13" t="s">
        <v>87</v>
      </c>
      <c r="AW171" s="13" t="s">
        <v>30</v>
      </c>
      <c r="AX171" s="13" t="s">
        <v>74</v>
      </c>
      <c r="AY171" s="165" t="s">
        <v>148</v>
      </c>
    </row>
    <row r="172" spans="2:65" s="14" customFormat="1">
      <c r="B172" s="171"/>
      <c r="D172" s="158" t="s">
        <v>156</v>
      </c>
      <c r="E172" s="172" t="s">
        <v>1</v>
      </c>
      <c r="F172" s="173" t="s">
        <v>159</v>
      </c>
      <c r="H172" s="174">
        <v>6.5110000000000001</v>
      </c>
      <c r="I172" s="175"/>
      <c r="L172" s="171"/>
      <c r="M172" s="176"/>
      <c r="T172" s="177"/>
      <c r="AT172" s="172" t="s">
        <v>156</v>
      </c>
      <c r="AU172" s="172" t="s">
        <v>87</v>
      </c>
      <c r="AV172" s="14" t="s">
        <v>154</v>
      </c>
      <c r="AW172" s="14" t="s">
        <v>30</v>
      </c>
      <c r="AX172" s="14" t="s">
        <v>81</v>
      </c>
      <c r="AY172" s="172" t="s">
        <v>148</v>
      </c>
    </row>
    <row r="173" spans="2:65" s="1" customFormat="1" ht="24.15" customHeight="1">
      <c r="B173" s="142"/>
      <c r="C173" s="143" t="s">
        <v>239</v>
      </c>
      <c r="D173" s="143" t="s">
        <v>150</v>
      </c>
      <c r="E173" s="144" t="s">
        <v>695</v>
      </c>
      <c r="F173" s="145" t="s">
        <v>696</v>
      </c>
      <c r="G173" s="146" t="s">
        <v>174</v>
      </c>
      <c r="H173" s="147">
        <v>6.5110000000000001</v>
      </c>
      <c r="I173" s="148"/>
      <c r="J173" s="149">
        <f>ROUND(I173*H173,2)</f>
        <v>0</v>
      </c>
      <c r="K173" s="150"/>
      <c r="L173" s="31"/>
      <c r="M173" s="151" t="s">
        <v>1</v>
      </c>
      <c r="N173" s="152" t="s">
        <v>40</v>
      </c>
      <c r="P173" s="153">
        <f>O173*H173</f>
        <v>0</v>
      </c>
      <c r="Q173" s="153">
        <v>4.3499999999999999E-6</v>
      </c>
      <c r="R173" s="153">
        <f>Q173*H173</f>
        <v>2.8322849999999999E-5</v>
      </c>
      <c r="S173" s="153">
        <v>2E-3</v>
      </c>
      <c r="T173" s="154">
        <f>S173*H173</f>
        <v>1.3022000000000001E-2</v>
      </c>
      <c r="AR173" s="155" t="s">
        <v>154</v>
      </c>
      <c r="AT173" s="155" t="s">
        <v>150</v>
      </c>
      <c r="AU173" s="155" t="s">
        <v>87</v>
      </c>
      <c r="AY173" s="16" t="s">
        <v>148</v>
      </c>
      <c r="BE173" s="156">
        <f>IF(N173="základná",J173,0)</f>
        <v>0</v>
      </c>
      <c r="BF173" s="156">
        <f>IF(N173="znížená",J173,0)</f>
        <v>0</v>
      </c>
      <c r="BG173" s="156">
        <f>IF(N173="zákl. prenesená",J173,0)</f>
        <v>0</v>
      </c>
      <c r="BH173" s="156">
        <f>IF(N173="zníž. prenesená",J173,0)</f>
        <v>0</v>
      </c>
      <c r="BI173" s="156">
        <f>IF(N173="nulová",J173,0)</f>
        <v>0</v>
      </c>
      <c r="BJ173" s="16" t="s">
        <v>87</v>
      </c>
      <c r="BK173" s="156">
        <f>ROUND(I173*H173,2)</f>
        <v>0</v>
      </c>
      <c r="BL173" s="16" t="s">
        <v>154</v>
      </c>
      <c r="BM173" s="155" t="s">
        <v>697</v>
      </c>
    </row>
    <row r="174" spans="2:65" s="1" customFormat="1" ht="24.15" customHeight="1">
      <c r="B174" s="142"/>
      <c r="C174" s="143" t="s">
        <v>244</v>
      </c>
      <c r="D174" s="143" t="s">
        <v>150</v>
      </c>
      <c r="E174" s="144" t="s">
        <v>698</v>
      </c>
      <c r="F174" s="145" t="s">
        <v>699</v>
      </c>
      <c r="G174" s="146" t="s">
        <v>174</v>
      </c>
      <c r="H174" s="147">
        <v>0.2</v>
      </c>
      <c r="I174" s="148"/>
      <c r="J174" s="149">
        <f>ROUND(I174*H174,2)</f>
        <v>0</v>
      </c>
      <c r="K174" s="150"/>
      <c r="L174" s="31"/>
      <c r="M174" s="151" t="s">
        <v>1</v>
      </c>
      <c r="N174" s="152" t="s">
        <v>40</v>
      </c>
      <c r="P174" s="153">
        <f>O174*H174</f>
        <v>0</v>
      </c>
      <c r="Q174" s="153">
        <v>0</v>
      </c>
      <c r="R174" s="153">
        <f>Q174*H174</f>
        <v>0</v>
      </c>
      <c r="S174" s="153">
        <v>0.375</v>
      </c>
      <c r="T174" s="154">
        <f>S174*H174</f>
        <v>7.5000000000000011E-2</v>
      </c>
      <c r="AR174" s="155" t="s">
        <v>154</v>
      </c>
      <c r="AT174" s="155" t="s">
        <v>150</v>
      </c>
      <c r="AU174" s="155" t="s">
        <v>87</v>
      </c>
      <c r="AY174" s="16" t="s">
        <v>148</v>
      </c>
      <c r="BE174" s="156">
        <f>IF(N174="základná",J174,0)</f>
        <v>0</v>
      </c>
      <c r="BF174" s="156">
        <f>IF(N174="znížená",J174,0)</f>
        <v>0</v>
      </c>
      <c r="BG174" s="156">
        <f>IF(N174="zákl. prenesená",J174,0)</f>
        <v>0</v>
      </c>
      <c r="BH174" s="156">
        <f>IF(N174="zníž. prenesená",J174,0)</f>
        <v>0</v>
      </c>
      <c r="BI174" s="156">
        <f>IF(N174="nulová",J174,0)</f>
        <v>0</v>
      </c>
      <c r="BJ174" s="16" t="s">
        <v>87</v>
      </c>
      <c r="BK174" s="156">
        <f>ROUND(I174*H174,2)</f>
        <v>0</v>
      </c>
      <c r="BL174" s="16" t="s">
        <v>154</v>
      </c>
      <c r="BM174" s="155" t="s">
        <v>700</v>
      </c>
    </row>
    <row r="175" spans="2:65" s="12" customFormat="1">
      <c r="B175" s="157"/>
      <c r="D175" s="158" t="s">
        <v>156</v>
      </c>
      <c r="E175" s="159" t="s">
        <v>1</v>
      </c>
      <c r="F175" s="160" t="s">
        <v>701</v>
      </c>
      <c r="H175" s="159" t="s">
        <v>1</v>
      </c>
      <c r="I175" s="161"/>
      <c r="L175" s="157"/>
      <c r="M175" s="162"/>
      <c r="T175" s="163"/>
      <c r="AT175" s="159" t="s">
        <v>156</v>
      </c>
      <c r="AU175" s="159" t="s">
        <v>87</v>
      </c>
      <c r="AV175" s="12" t="s">
        <v>81</v>
      </c>
      <c r="AW175" s="12" t="s">
        <v>30</v>
      </c>
      <c r="AX175" s="12" t="s">
        <v>74</v>
      </c>
      <c r="AY175" s="159" t="s">
        <v>148</v>
      </c>
    </row>
    <row r="176" spans="2:65" s="13" customFormat="1">
      <c r="B176" s="164"/>
      <c r="D176" s="158" t="s">
        <v>156</v>
      </c>
      <c r="E176" s="165" t="s">
        <v>1</v>
      </c>
      <c r="F176" s="166" t="s">
        <v>702</v>
      </c>
      <c r="H176" s="167">
        <v>0.2</v>
      </c>
      <c r="I176" s="168"/>
      <c r="L176" s="164"/>
      <c r="M176" s="169"/>
      <c r="T176" s="170"/>
      <c r="AT176" s="165" t="s">
        <v>156</v>
      </c>
      <c r="AU176" s="165" t="s">
        <v>87</v>
      </c>
      <c r="AV176" s="13" t="s">
        <v>87</v>
      </c>
      <c r="AW176" s="13" t="s">
        <v>30</v>
      </c>
      <c r="AX176" s="13" t="s">
        <v>74</v>
      </c>
      <c r="AY176" s="165" t="s">
        <v>148</v>
      </c>
    </row>
    <row r="177" spans="2:65" s="14" customFormat="1">
      <c r="B177" s="171"/>
      <c r="D177" s="158" t="s">
        <v>156</v>
      </c>
      <c r="E177" s="172" t="s">
        <v>1</v>
      </c>
      <c r="F177" s="173" t="s">
        <v>159</v>
      </c>
      <c r="H177" s="174">
        <v>0.2</v>
      </c>
      <c r="I177" s="175"/>
      <c r="L177" s="171"/>
      <c r="M177" s="176"/>
      <c r="T177" s="177"/>
      <c r="AT177" s="172" t="s">
        <v>156</v>
      </c>
      <c r="AU177" s="172" t="s">
        <v>87</v>
      </c>
      <c r="AV177" s="14" t="s">
        <v>154</v>
      </c>
      <c r="AW177" s="14" t="s">
        <v>30</v>
      </c>
      <c r="AX177" s="14" t="s">
        <v>81</v>
      </c>
      <c r="AY177" s="172" t="s">
        <v>148</v>
      </c>
    </row>
    <row r="178" spans="2:65" s="1" customFormat="1" ht="33" customHeight="1">
      <c r="B178" s="142"/>
      <c r="C178" s="143" t="s">
        <v>249</v>
      </c>
      <c r="D178" s="143" t="s">
        <v>150</v>
      </c>
      <c r="E178" s="144" t="s">
        <v>274</v>
      </c>
      <c r="F178" s="145" t="s">
        <v>275</v>
      </c>
      <c r="G178" s="146" t="s">
        <v>174</v>
      </c>
      <c r="H178" s="147">
        <v>21.712</v>
      </c>
      <c r="I178" s="148"/>
      <c r="J178" s="149">
        <f>ROUND(I178*H178,2)</f>
        <v>0</v>
      </c>
      <c r="K178" s="150"/>
      <c r="L178" s="31"/>
      <c r="M178" s="151" t="s">
        <v>1</v>
      </c>
      <c r="N178" s="152" t="s">
        <v>40</v>
      </c>
      <c r="P178" s="153">
        <f>O178*H178</f>
        <v>0</v>
      </c>
      <c r="Q178" s="153">
        <v>0</v>
      </c>
      <c r="R178" s="153">
        <f>Q178*H178</f>
        <v>0</v>
      </c>
      <c r="S178" s="153">
        <v>0.01</v>
      </c>
      <c r="T178" s="154">
        <f>S178*H178</f>
        <v>0.21712000000000001</v>
      </c>
      <c r="AR178" s="155" t="s">
        <v>154</v>
      </c>
      <c r="AT178" s="155" t="s">
        <v>150</v>
      </c>
      <c r="AU178" s="155" t="s">
        <v>87</v>
      </c>
      <c r="AY178" s="16" t="s">
        <v>148</v>
      </c>
      <c r="BE178" s="156">
        <f>IF(N178="základná",J178,0)</f>
        <v>0</v>
      </c>
      <c r="BF178" s="156">
        <f>IF(N178="znížená",J178,0)</f>
        <v>0</v>
      </c>
      <c r="BG178" s="156">
        <f>IF(N178="zákl. prenesená",J178,0)</f>
        <v>0</v>
      </c>
      <c r="BH178" s="156">
        <f>IF(N178="zníž. prenesená",J178,0)</f>
        <v>0</v>
      </c>
      <c r="BI178" s="156">
        <f>IF(N178="nulová",J178,0)</f>
        <v>0</v>
      </c>
      <c r="BJ178" s="16" t="s">
        <v>87</v>
      </c>
      <c r="BK178" s="156">
        <f>ROUND(I178*H178,2)</f>
        <v>0</v>
      </c>
      <c r="BL178" s="16" t="s">
        <v>154</v>
      </c>
      <c r="BM178" s="155" t="s">
        <v>703</v>
      </c>
    </row>
    <row r="179" spans="2:65" s="1" customFormat="1" ht="24.15" customHeight="1">
      <c r="B179" s="142"/>
      <c r="C179" s="143" t="s">
        <v>7</v>
      </c>
      <c r="D179" s="143" t="s">
        <v>150</v>
      </c>
      <c r="E179" s="144" t="s">
        <v>278</v>
      </c>
      <c r="F179" s="145" t="s">
        <v>279</v>
      </c>
      <c r="G179" s="146" t="s">
        <v>174</v>
      </c>
      <c r="H179" s="147">
        <v>24.068000000000001</v>
      </c>
      <c r="I179" s="148"/>
      <c r="J179" s="149">
        <f>ROUND(I179*H179,2)</f>
        <v>0</v>
      </c>
      <c r="K179" s="150"/>
      <c r="L179" s="31"/>
      <c r="M179" s="151" t="s">
        <v>1</v>
      </c>
      <c r="N179" s="152" t="s">
        <v>40</v>
      </c>
      <c r="P179" s="153">
        <f>O179*H179</f>
        <v>0</v>
      </c>
      <c r="Q179" s="153">
        <v>0</v>
      </c>
      <c r="R179" s="153">
        <f>Q179*H179</f>
        <v>0</v>
      </c>
      <c r="S179" s="153">
        <v>5.0000000000000001E-3</v>
      </c>
      <c r="T179" s="154">
        <f>S179*H179</f>
        <v>0.12034000000000002</v>
      </c>
      <c r="AR179" s="155" t="s">
        <v>154</v>
      </c>
      <c r="AT179" s="155" t="s">
        <v>150</v>
      </c>
      <c r="AU179" s="155" t="s">
        <v>87</v>
      </c>
      <c r="AY179" s="16" t="s">
        <v>148</v>
      </c>
      <c r="BE179" s="156">
        <f>IF(N179="základná",J179,0)</f>
        <v>0</v>
      </c>
      <c r="BF179" s="156">
        <f>IF(N179="znížená",J179,0)</f>
        <v>0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6" t="s">
        <v>87</v>
      </c>
      <c r="BK179" s="156">
        <f>ROUND(I179*H179,2)</f>
        <v>0</v>
      </c>
      <c r="BL179" s="16" t="s">
        <v>154</v>
      </c>
      <c r="BM179" s="155" t="s">
        <v>704</v>
      </c>
    </row>
    <row r="180" spans="2:65" s="1" customFormat="1" ht="21.75" customHeight="1">
      <c r="B180" s="142"/>
      <c r="C180" s="143" t="s">
        <v>256</v>
      </c>
      <c r="D180" s="143" t="s">
        <v>150</v>
      </c>
      <c r="E180" s="144" t="s">
        <v>282</v>
      </c>
      <c r="F180" s="145" t="s">
        <v>283</v>
      </c>
      <c r="G180" s="146" t="s">
        <v>284</v>
      </c>
      <c r="H180" s="147">
        <v>0.47099999999999997</v>
      </c>
      <c r="I180" s="148"/>
      <c r="J180" s="149">
        <f>ROUND(I180*H180,2)</f>
        <v>0</v>
      </c>
      <c r="K180" s="150"/>
      <c r="L180" s="31"/>
      <c r="M180" s="151" t="s">
        <v>1</v>
      </c>
      <c r="N180" s="152" t="s">
        <v>40</v>
      </c>
      <c r="P180" s="153">
        <f>O180*H180</f>
        <v>0</v>
      </c>
      <c r="Q180" s="153">
        <v>0</v>
      </c>
      <c r="R180" s="153">
        <f>Q180*H180</f>
        <v>0</v>
      </c>
      <c r="S180" s="153">
        <v>0</v>
      </c>
      <c r="T180" s="154">
        <f>S180*H180</f>
        <v>0</v>
      </c>
      <c r="AR180" s="155" t="s">
        <v>154</v>
      </c>
      <c r="AT180" s="155" t="s">
        <v>150</v>
      </c>
      <c r="AU180" s="155" t="s">
        <v>87</v>
      </c>
      <c r="AY180" s="16" t="s">
        <v>148</v>
      </c>
      <c r="BE180" s="156">
        <f>IF(N180="základná",J180,0)</f>
        <v>0</v>
      </c>
      <c r="BF180" s="156">
        <f>IF(N180="znížená",J180,0)</f>
        <v>0</v>
      </c>
      <c r="BG180" s="156">
        <f>IF(N180="zákl. prenesená",J180,0)</f>
        <v>0</v>
      </c>
      <c r="BH180" s="156">
        <f>IF(N180="zníž. prenesená",J180,0)</f>
        <v>0</v>
      </c>
      <c r="BI180" s="156">
        <f>IF(N180="nulová",J180,0)</f>
        <v>0</v>
      </c>
      <c r="BJ180" s="16" t="s">
        <v>87</v>
      </c>
      <c r="BK180" s="156">
        <f>ROUND(I180*H180,2)</f>
        <v>0</v>
      </c>
      <c r="BL180" s="16" t="s">
        <v>154</v>
      </c>
      <c r="BM180" s="155" t="s">
        <v>705</v>
      </c>
    </row>
    <row r="181" spans="2:65" s="1" customFormat="1" ht="24.15" customHeight="1">
      <c r="B181" s="142"/>
      <c r="C181" s="143" t="s">
        <v>260</v>
      </c>
      <c r="D181" s="143" t="s">
        <v>150</v>
      </c>
      <c r="E181" s="144" t="s">
        <v>287</v>
      </c>
      <c r="F181" s="145" t="s">
        <v>288</v>
      </c>
      <c r="G181" s="146" t="s">
        <v>284</v>
      </c>
      <c r="H181" s="147">
        <v>4.2389999999999999</v>
      </c>
      <c r="I181" s="148"/>
      <c r="J181" s="149">
        <f>ROUND(I181*H181,2)</f>
        <v>0</v>
      </c>
      <c r="K181" s="150"/>
      <c r="L181" s="31"/>
      <c r="M181" s="151" t="s">
        <v>1</v>
      </c>
      <c r="N181" s="152" t="s">
        <v>40</v>
      </c>
      <c r="P181" s="153">
        <f>O181*H181</f>
        <v>0</v>
      </c>
      <c r="Q181" s="153">
        <v>0</v>
      </c>
      <c r="R181" s="153">
        <f>Q181*H181</f>
        <v>0</v>
      </c>
      <c r="S181" s="153">
        <v>0</v>
      </c>
      <c r="T181" s="154">
        <f>S181*H181</f>
        <v>0</v>
      </c>
      <c r="AR181" s="155" t="s">
        <v>154</v>
      </c>
      <c r="AT181" s="155" t="s">
        <v>150</v>
      </c>
      <c r="AU181" s="155" t="s">
        <v>87</v>
      </c>
      <c r="AY181" s="16" t="s">
        <v>148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6" t="s">
        <v>87</v>
      </c>
      <c r="BK181" s="156">
        <f>ROUND(I181*H181,2)</f>
        <v>0</v>
      </c>
      <c r="BL181" s="16" t="s">
        <v>154</v>
      </c>
      <c r="BM181" s="155" t="s">
        <v>706</v>
      </c>
    </row>
    <row r="182" spans="2:65" s="13" customFormat="1">
      <c r="B182" s="164"/>
      <c r="D182" s="158" t="s">
        <v>156</v>
      </c>
      <c r="F182" s="166" t="s">
        <v>707</v>
      </c>
      <c r="H182" s="167">
        <v>4.2389999999999999</v>
      </c>
      <c r="I182" s="168"/>
      <c r="L182" s="164"/>
      <c r="M182" s="169"/>
      <c r="T182" s="170"/>
      <c r="AT182" s="165" t="s">
        <v>156</v>
      </c>
      <c r="AU182" s="165" t="s">
        <v>87</v>
      </c>
      <c r="AV182" s="13" t="s">
        <v>87</v>
      </c>
      <c r="AW182" s="13" t="s">
        <v>3</v>
      </c>
      <c r="AX182" s="13" t="s">
        <v>81</v>
      </c>
      <c r="AY182" s="165" t="s">
        <v>148</v>
      </c>
    </row>
    <row r="183" spans="2:65" s="1" customFormat="1" ht="24.15" customHeight="1">
      <c r="B183" s="142"/>
      <c r="C183" s="143" t="s">
        <v>264</v>
      </c>
      <c r="D183" s="143" t="s">
        <v>150</v>
      </c>
      <c r="E183" s="144" t="s">
        <v>292</v>
      </c>
      <c r="F183" s="145" t="s">
        <v>293</v>
      </c>
      <c r="G183" s="146" t="s">
        <v>284</v>
      </c>
      <c r="H183" s="147">
        <v>0.47099999999999997</v>
      </c>
      <c r="I183" s="148"/>
      <c r="J183" s="149">
        <f>ROUND(I183*H183,2)</f>
        <v>0</v>
      </c>
      <c r="K183" s="150"/>
      <c r="L183" s="31"/>
      <c r="M183" s="151" t="s">
        <v>1</v>
      </c>
      <c r="N183" s="152" t="s">
        <v>40</v>
      </c>
      <c r="P183" s="153">
        <f>O183*H183</f>
        <v>0</v>
      </c>
      <c r="Q183" s="153">
        <v>0</v>
      </c>
      <c r="R183" s="153">
        <f>Q183*H183</f>
        <v>0</v>
      </c>
      <c r="S183" s="153">
        <v>0</v>
      </c>
      <c r="T183" s="154">
        <f>S183*H183</f>
        <v>0</v>
      </c>
      <c r="AR183" s="155" t="s">
        <v>154</v>
      </c>
      <c r="AT183" s="155" t="s">
        <v>150</v>
      </c>
      <c r="AU183" s="155" t="s">
        <v>87</v>
      </c>
      <c r="AY183" s="16" t="s">
        <v>148</v>
      </c>
      <c r="BE183" s="156">
        <f>IF(N183="základná",J183,0)</f>
        <v>0</v>
      </c>
      <c r="BF183" s="156">
        <f>IF(N183="znížená",J183,0)</f>
        <v>0</v>
      </c>
      <c r="BG183" s="156">
        <f>IF(N183="zákl. prenesená",J183,0)</f>
        <v>0</v>
      </c>
      <c r="BH183" s="156">
        <f>IF(N183="zníž. prenesená",J183,0)</f>
        <v>0</v>
      </c>
      <c r="BI183" s="156">
        <f>IF(N183="nulová",J183,0)</f>
        <v>0</v>
      </c>
      <c r="BJ183" s="16" t="s">
        <v>87</v>
      </c>
      <c r="BK183" s="156">
        <f>ROUND(I183*H183,2)</f>
        <v>0</v>
      </c>
      <c r="BL183" s="16" t="s">
        <v>154</v>
      </c>
      <c r="BM183" s="155" t="s">
        <v>708</v>
      </c>
    </row>
    <row r="184" spans="2:65" s="1" customFormat="1" ht="24.15" customHeight="1">
      <c r="B184" s="142"/>
      <c r="C184" s="143" t="s">
        <v>268</v>
      </c>
      <c r="D184" s="143" t="s">
        <v>150</v>
      </c>
      <c r="E184" s="144" t="s">
        <v>296</v>
      </c>
      <c r="F184" s="145" t="s">
        <v>297</v>
      </c>
      <c r="G184" s="146" t="s">
        <v>284</v>
      </c>
      <c r="H184" s="147">
        <v>0.47099999999999997</v>
      </c>
      <c r="I184" s="148"/>
      <c r="J184" s="149">
        <f>ROUND(I184*H184,2)</f>
        <v>0</v>
      </c>
      <c r="K184" s="150"/>
      <c r="L184" s="31"/>
      <c r="M184" s="151" t="s">
        <v>1</v>
      </c>
      <c r="N184" s="152" t="s">
        <v>40</v>
      </c>
      <c r="P184" s="153">
        <f>O184*H184</f>
        <v>0</v>
      </c>
      <c r="Q184" s="153">
        <v>0</v>
      </c>
      <c r="R184" s="153">
        <f>Q184*H184</f>
        <v>0</v>
      </c>
      <c r="S184" s="153">
        <v>0</v>
      </c>
      <c r="T184" s="154">
        <f>S184*H184</f>
        <v>0</v>
      </c>
      <c r="AR184" s="155" t="s">
        <v>154</v>
      </c>
      <c r="AT184" s="155" t="s">
        <v>150</v>
      </c>
      <c r="AU184" s="155" t="s">
        <v>87</v>
      </c>
      <c r="AY184" s="16" t="s">
        <v>148</v>
      </c>
      <c r="BE184" s="156">
        <f>IF(N184="základná",J184,0)</f>
        <v>0</v>
      </c>
      <c r="BF184" s="156">
        <f>IF(N184="znížená",J184,0)</f>
        <v>0</v>
      </c>
      <c r="BG184" s="156">
        <f>IF(N184="zákl. prenesená",J184,0)</f>
        <v>0</v>
      </c>
      <c r="BH184" s="156">
        <f>IF(N184="zníž. prenesená",J184,0)</f>
        <v>0</v>
      </c>
      <c r="BI184" s="156">
        <f>IF(N184="nulová",J184,0)</f>
        <v>0</v>
      </c>
      <c r="BJ184" s="16" t="s">
        <v>87</v>
      </c>
      <c r="BK184" s="156">
        <f>ROUND(I184*H184,2)</f>
        <v>0</v>
      </c>
      <c r="BL184" s="16" t="s">
        <v>154</v>
      </c>
      <c r="BM184" s="155" t="s">
        <v>709</v>
      </c>
    </row>
    <row r="185" spans="2:65" s="11" customFormat="1" ht="22.65" customHeight="1">
      <c r="B185" s="130"/>
      <c r="D185" s="131" t="s">
        <v>73</v>
      </c>
      <c r="E185" s="140" t="s">
        <v>299</v>
      </c>
      <c r="F185" s="140" t="s">
        <v>300</v>
      </c>
      <c r="I185" s="133"/>
      <c r="J185" s="141">
        <f>BK185</f>
        <v>0</v>
      </c>
      <c r="L185" s="130"/>
      <c r="M185" s="135"/>
      <c r="P185" s="136">
        <f>P186</f>
        <v>0</v>
      </c>
      <c r="R185" s="136">
        <f>R186</f>
        <v>0</v>
      </c>
      <c r="T185" s="137">
        <f>T186</f>
        <v>0</v>
      </c>
      <c r="AR185" s="131" t="s">
        <v>81</v>
      </c>
      <c r="AT185" s="138" t="s">
        <v>73</v>
      </c>
      <c r="AU185" s="138" t="s">
        <v>81</v>
      </c>
      <c r="AY185" s="131" t="s">
        <v>148</v>
      </c>
      <c r="BK185" s="139">
        <f>BK186</f>
        <v>0</v>
      </c>
    </row>
    <row r="186" spans="2:65" s="1" customFormat="1" ht="24.15" customHeight="1">
      <c r="B186" s="142"/>
      <c r="C186" s="143" t="s">
        <v>273</v>
      </c>
      <c r="D186" s="143" t="s">
        <v>150</v>
      </c>
      <c r="E186" s="144" t="s">
        <v>302</v>
      </c>
      <c r="F186" s="145" t="s">
        <v>303</v>
      </c>
      <c r="G186" s="146" t="s">
        <v>284</v>
      </c>
      <c r="H186" s="147">
        <v>2.4569999999999999</v>
      </c>
      <c r="I186" s="148"/>
      <c r="J186" s="149">
        <f>ROUND(I186*H186,2)</f>
        <v>0</v>
      </c>
      <c r="K186" s="150"/>
      <c r="L186" s="31"/>
      <c r="M186" s="151" t="s">
        <v>1</v>
      </c>
      <c r="N186" s="152" t="s">
        <v>40</v>
      </c>
      <c r="P186" s="153">
        <f>O186*H186</f>
        <v>0</v>
      </c>
      <c r="Q186" s="153">
        <v>0</v>
      </c>
      <c r="R186" s="153">
        <f>Q186*H186</f>
        <v>0</v>
      </c>
      <c r="S186" s="153">
        <v>0</v>
      </c>
      <c r="T186" s="154">
        <f>S186*H186</f>
        <v>0</v>
      </c>
      <c r="AR186" s="155" t="s">
        <v>154</v>
      </c>
      <c r="AT186" s="155" t="s">
        <v>150</v>
      </c>
      <c r="AU186" s="155" t="s">
        <v>87</v>
      </c>
      <c r="AY186" s="16" t="s">
        <v>148</v>
      </c>
      <c r="BE186" s="156">
        <f>IF(N186="základná",J186,0)</f>
        <v>0</v>
      </c>
      <c r="BF186" s="156">
        <f>IF(N186="znížená",J186,0)</f>
        <v>0</v>
      </c>
      <c r="BG186" s="156">
        <f>IF(N186="zákl. prenesená",J186,0)</f>
        <v>0</v>
      </c>
      <c r="BH186" s="156">
        <f>IF(N186="zníž. prenesená",J186,0)</f>
        <v>0</v>
      </c>
      <c r="BI186" s="156">
        <f>IF(N186="nulová",J186,0)</f>
        <v>0</v>
      </c>
      <c r="BJ186" s="16" t="s">
        <v>87</v>
      </c>
      <c r="BK186" s="156">
        <f>ROUND(I186*H186,2)</f>
        <v>0</v>
      </c>
      <c r="BL186" s="16" t="s">
        <v>154</v>
      </c>
      <c r="BM186" s="155" t="s">
        <v>710</v>
      </c>
    </row>
    <row r="187" spans="2:65" s="11" customFormat="1" ht="25.95" customHeight="1">
      <c r="B187" s="130"/>
      <c r="D187" s="131" t="s">
        <v>73</v>
      </c>
      <c r="E187" s="132" t="s">
        <v>305</v>
      </c>
      <c r="F187" s="132" t="s">
        <v>306</v>
      </c>
      <c r="I187" s="133"/>
      <c r="J187" s="134">
        <f>BK187</f>
        <v>0</v>
      </c>
      <c r="L187" s="130"/>
      <c r="M187" s="135"/>
      <c r="P187" s="136">
        <f>P188+P191+P204+P221</f>
        <v>0</v>
      </c>
      <c r="R187" s="136">
        <f>R188+R191+R204+R221</f>
        <v>0.31497889043999999</v>
      </c>
      <c r="T187" s="137">
        <f>T188+T191+T204+T221</f>
        <v>6.5135999999999996E-3</v>
      </c>
      <c r="AR187" s="131" t="s">
        <v>87</v>
      </c>
      <c r="AT187" s="138" t="s">
        <v>73</v>
      </c>
      <c r="AU187" s="138" t="s">
        <v>74</v>
      </c>
      <c r="AY187" s="131" t="s">
        <v>148</v>
      </c>
      <c r="BK187" s="139">
        <f>BK188+BK191+BK204+BK221</f>
        <v>0</v>
      </c>
    </row>
    <row r="188" spans="2:65" s="11" customFormat="1" ht="22.65" customHeight="1">
      <c r="B188" s="130"/>
      <c r="D188" s="131" t="s">
        <v>73</v>
      </c>
      <c r="E188" s="140" t="s">
        <v>389</v>
      </c>
      <c r="F188" s="140" t="s">
        <v>390</v>
      </c>
      <c r="I188" s="133"/>
      <c r="J188" s="141">
        <f>BK188</f>
        <v>0</v>
      </c>
      <c r="L188" s="130"/>
      <c r="M188" s="135"/>
      <c r="P188" s="136">
        <f>SUM(P189:P190)</f>
        <v>0</v>
      </c>
      <c r="R188" s="136">
        <f>SUM(R189:R190)</f>
        <v>7.2849999999999995E-5</v>
      </c>
      <c r="T188" s="137">
        <f>SUM(T189:T190)</f>
        <v>0</v>
      </c>
      <c r="AR188" s="131" t="s">
        <v>87</v>
      </c>
      <c r="AT188" s="138" t="s">
        <v>73</v>
      </c>
      <c r="AU188" s="138" t="s">
        <v>81</v>
      </c>
      <c r="AY188" s="131" t="s">
        <v>148</v>
      </c>
      <c r="BK188" s="139">
        <f>SUM(BK189:BK190)</f>
        <v>0</v>
      </c>
    </row>
    <row r="189" spans="2:65" s="1" customFormat="1" ht="24.15" customHeight="1">
      <c r="B189" s="142"/>
      <c r="C189" s="143" t="s">
        <v>277</v>
      </c>
      <c r="D189" s="143" t="s">
        <v>150</v>
      </c>
      <c r="E189" s="144" t="s">
        <v>711</v>
      </c>
      <c r="F189" s="145" t="s">
        <v>712</v>
      </c>
      <c r="G189" s="146" t="s">
        <v>242</v>
      </c>
      <c r="H189" s="147">
        <v>1</v>
      </c>
      <c r="I189" s="148"/>
      <c r="J189" s="149">
        <f>ROUND(I189*H189,2)</f>
        <v>0</v>
      </c>
      <c r="K189" s="150"/>
      <c r="L189" s="31"/>
      <c r="M189" s="151" t="s">
        <v>1</v>
      </c>
      <c r="N189" s="152" t="s">
        <v>40</v>
      </c>
      <c r="P189" s="153">
        <f>O189*H189</f>
        <v>0</v>
      </c>
      <c r="Q189" s="153">
        <v>7.2849999999999995E-5</v>
      </c>
      <c r="R189" s="153">
        <f>Q189*H189</f>
        <v>7.2849999999999995E-5</v>
      </c>
      <c r="S189" s="153">
        <v>0</v>
      </c>
      <c r="T189" s="154">
        <f>S189*H189</f>
        <v>0</v>
      </c>
      <c r="AR189" s="155" t="s">
        <v>231</v>
      </c>
      <c r="AT189" s="155" t="s">
        <v>150</v>
      </c>
      <c r="AU189" s="155" t="s">
        <v>87</v>
      </c>
      <c r="AY189" s="16" t="s">
        <v>148</v>
      </c>
      <c r="BE189" s="156">
        <f>IF(N189="základná",J189,0)</f>
        <v>0</v>
      </c>
      <c r="BF189" s="156">
        <f>IF(N189="znížená",J189,0)</f>
        <v>0</v>
      </c>
      <c r="BG189" s="156">
        <f>IF(N189="zákl. prenesená",J189,0)</f>
        <v>0</v>
      </c>
      <c r="BH189" s="156">
        <f>IF(N189="zníž. prenesená",J189,0)</f>
        <v>0</v>
      </c>
      <c r="BI189" s="156">
        <f>IF(N189="nulová",J189,0)</f>
        <v>0</v>
      </c>
      <c r="BJ189" s="16" t="s">
        <v>87</v>
      </c>
      <c r="BK189" s="156">
        <f>ROUND(I189*H189,2)</f>
        <v>0</v>
      </c>
      <c r="BL189" s="16" t="s">
        <v>231</v>
      </c>
      <c r="BM189" s="155" t="s">
        <v>713</v>
      </c>
    </row>
    <row r="190" spans="2:65" s="1" customFormat="1" ht="24.15" customHeight="1">
      <c r="B190" s="142"/>
      <c r="C190" s="143" t="s">
        <v>281</v>
      </c>
      <c r="D190" s="143" t="s">
        <v>150</v>
      </c>
      <c r="E190" s="144" t="s">
        <v>407</v>
      </c>
      <c r="F190" s="145" t="s">
        <v>408</v>
      </c>
      <c r="G190" s="146" t="s">
        <v>326</v>
      </c>
      <c r="H190" s="189"/>
      <c r="I190" s="148"/>
      <c r="J190" s="149">
        <f>ROUND(I190*H190,2)</f>
        <v>0</v>
      </c>
      <c r="K190" s="150"/>
      <c r="L190" s="31"/>
      <c r="M190" s="151" t="s">
        <v>1</v>
      </c>
      <c r="N190" s="152" t="s">
        <v>40</v>
      </c>
      <c r="P190" s="153">
        <f>O190*H190</f>
        <v>0</v>
      </c>
      <c r="Q190" s="153">
        <v>0</v>
      </c>
      <c r="R190" s="153">
        <f>Q190*H190</f>
        <v>0</v>
      </c>
      <c r="S190" s="153">
        <v>0</v>
      </c>
      <c r="T190" s="154">
        <f>S190*H190</f>
        <v>0</v>
      </c>
      <c r="AR190" s="155" t="s">
        <v>231</v>
      </c>
      <c r="AT190" s="155" t="s">
        <v>150</v>
      </c>
      <c r="AU190" s="155" t="s">
        <v>87</v>
      </c>
      <c r="AY190" s="16" t="s">
        <v>148</v>
      </c>
      <c r="BE190" s="156">
        <f>IF(N190="základná",J190,0)</f>
        <v>0</v>
      </c>
      <c r="BF190" s="156">
        <f>IF(N190="znížená",J190,0)</f>
        <v>0</v>
      </c>
      <c r="BG190" s="156">
        <f>IF(N190="zákl. prenesená",J190,0)</f>
        <v>0</v>
      </c>
      <c r="BH190" s="156">
        <f>IF(N190="zníž. prenesená",J190,0)</f>
        <v>0</v>
      </c>
      <c r="BI190" s="156">
        <f>IF(N190="nulová",J190,0)</f>
        <v>0</v>
      </c>
      <c r="BJ190" s="16" t="s">
        <v>87</v>
      </c>
      <c r="BK190" s="156">
        <f>ROUND(I190*H190,2)</f>
        <v>0</v>
      </c>
      <c r="BL190" s="16" t="s">
        <v>231</v>
      </c>
      <c r="BM190" s="155" t="s">
        <v>714</v>
      </c>
    </row>
    <row r="191" spans="2:65" s="11" customFormat="1" ht="22.65" customHeight="1">
      <c r="B191" s="130"/>
      <c r="D191" s="131" t="s">
        <v>73</v>
      </c>
      <c r="E191" s="140" t="s">
        <v>410</v>
      </c>
      <c r="F191" s="140" t="s">
        <v>411</v>
      </c>
      <c r="I191" s="133"/>
      <c r="J191" s="141">
        <f>BK191</f>
        <v>0</v>
      </c>
      <c r="L191" s="130"/>
      <c r="M191" s="135"/>
      <c r="P191" s="136">
        <f>SUM(P192:P203)</f>
        <v>0</v>
      </c>
      <c r="R191" s="136">
        <f>SUM(R192:R203)</f>
        <v>0.28651773399999997</v>
      </c>
      <c r="T191" s="137">
        <f>SUM(T192:T203)</f>
        <v>0</v>
      </c>
      <c r="AR191" s="131" t="s">
        <v>87</v>
      </c>
      <c r="AT191" s="138" t="s">
        <v>73</v>
      </c>
      <c r="AU191" s="138" t="s">
        <v>81</v>
      </c>
      <c r="AY191" s="131" t="s">
        <v>148</v>
      </c>
      <c r="BK191" s="139">
        <f>SUM(BK192:BK203)</f>
        <v>0</v>
      </c>
    </row>
    <row r="192" spans="2:65" s="1" customFormat="1" ht="21.75" customHeight="1">
      <c r="B192" s="142"/>
      <c r="C192" s="143" t="s">
        <v>286</v>
      </c>
      <c r="D192" s="143" t="s">
        <v>150</v>
      </c>
      <c r="E192" s="144" t="s">
        <v>715</v>
      </c>
      <c r="F192" s="145" t="s">
        <v>716</v>
      </c>
      <c r="G192" s="146" t="s">
        <v>196</v>
      </c>
      <c r="H192" s="147">
        <v>9.0429999999999993</v>
      </c>
      <c r="I192" s="148"/>
      <c r="J192" s="149">
        <f>ROUND(I192*H192,2)</f>
        <v>0</v>
      </c>
      <c r="K192" s="150"/>
      <c r="L192" s="31"/>
      <c r="M192" s="151" t="s">
        <v>1</v>
      </c>
      <c r="N192" s="152" t="s">
        <v>40</v>
      </c>
      <c r="P192" s="153">
        <f>O192*H192</f>
        <v>0</v>
      </c>
      <c r="Q192" s="153">
        <v>6.3000000000000003E-4</v>
      </c>
      <c r="R192" s="153">
        <f>Q192*H192</f>
        <v>5.6970900000000001E-3</v>
      </c>
      <c r="S192" s="153">
        <v>0</v>
      </c>
      <c r="T192" s="154">
        <f>S192*H192</f>
        <v>0</v>
      </c>
      <c r="AR192" s="155" t="s">
        <v>231</v>
      </c>
      <c r="AT192" s="155" t="s">
        <v>150</v>
      </c>
      <c r="AU192" s="155" t="s">
        <v>87</v>
      </c>
      <c r="AY192" s="16" t="s">
        <v>148</v>
      </c>
      <c r="BE192" s="156">
        <f>IF(N192="základná",J192,0)</f>
        <v>0</v>
      </c>
      <c r="BF192" s="156">
        <f>IF(N192="znížená",J192,0)</f>
        <v>0</v>
      </c>
      <c r="BG192" s="156">
        <f>IF(N192="zákl. prenesená",J192,0)</f>
        <v>0</v>
      </c>
      <c r="BH192" s="156">
        <f>IF(N192="zníž. prenesená",J192,0)</f>
        <v>0</v>
      </c>
      <c r="BI192" s="156">
        <f>IF(N192="nulová",J192,0)</f>
        <v>0</v>
      </c>
      <c r="BJ192" s="16" t="s">
        <v>87</v>
      </c>
      <c r="BK192" s="156">
        <f>ROUND(I192*H192,2)</f>
        <v>0</v>
      </c>
      <c r="BL192" s="16" t="s">
        <v>231</v>
      </c>
      <c r="BM192" s="155" t="s">
        <v>717</v>
      </c>
    </row>
    <row r="193" spans="2:65" s="13" customFormat="1">
      <c r="B193" s="164"/>
      <c r="D193" s="158" t="s">
        <v>156</v>
      </c>
      <c r="E193" s="165" t="s">
        <v>1</v>
      </c>
      <c r="F193" s="166" t="s">
        <v>718</v>
      </c>
      <c r="H193" s="167">
        <v>9.0429999999999993</v>
      </c>
      <c r="I193" s="168"/>
      <c r="L193" s="164"/>
      <c r="M193" s="169"/>
      <c r="T193" s="170"/>
      <c r="AT193" s="165" t="s">
        <v>156</v>
      </c>
      <c r="AU193" s="165" t="s">
        <v>87</v>
      </c>
      <c r="AV193" s="13" t="s">
        <v>87</v>
      </c>
      <c r="AW193" s="13" t="s">
        <v>30</v>
      </c>
      <c r="AX193" s="13" t="s">
        <v>74</v>
      </c>
      <c r="AY193" s="165" t="s">
        <v>148</v>
      </c>
    </row>
    <row r="194" spans="2:65" s="14" customFormat="1">
      <c r="B194" s="171"/>
      <c r="D194" s="158" t="s">
        <v>156</v>
      </c>
      <c r="E194" s="172" t="s">
        <v>1</v>
      </c>
      <c r="F194" s="173" t="s">
        <v>159</v>
      </c>
      <c r="H194" s="174">
        <v>9.0429999999999993</v>
      </c>
      <c r="I194" s="175"/>
      <c r="L194" s="171"/>
      <c r="M194" s="176"/>
      <c r="T194" s="177"/>
      <c r="AT194" s="172" t="s">
        <v>156</v>
      </c>
      <c r="AU194" s="172" t="s">
        <v>87</v>
      </c>
      <c r="AV194" s="14" t="s">
        <v>154</v>
      </c>
      <c r="AW194" s="14" t="s">
        <v>30</v>
      </c>
      <c r="AX194" s="14" t="s">
        <v>81</v>
      </c>
      <c r="AY194" s="172" t="s">
        <v>148</v>
      </c>
    </row>
    <row r="195" spans="2:65" s="1" customFormat="1" ht="37.65" customHeight="1">
      <c r="B195" s="142"/>
      <c r="C195" s="143" t="s">
        <v>291</v>
      </c>
      <c r="D195" s="143" t="s">
        <v>150</v>
      </c>
      <c r="E195" s="144" t="s">
        <v>719</v>
      </c>
      <c r="F195" s="145" t="s">
        <v>720</v>
      </c>
      <c r="G195" s="146" t="s">
        <v>174</v>
      </c>
      <c r="H195" s="147">
        <v>6.5110000000000001</v>
      </c>
      <c r="I195" s="148"/>
      <c r="J195" s="149">
        <f>ROUND(I195*H195,2)</f>
        <v>0</v>
      </c>
      <c r="K195" s="150"/>
      <c r="L195" s="31"/>
      <c r="M195" s="151" t="s">
        <v>1</v>
      </c>
      <c r="N195" s="152" t="s">
        <v>40</v>
      </c>
      <c r="P195" s="153">
        <f>O195*H195</f>
        <v>0</v>
      </c>
      <c r="Q195" s="153">
        <v>3.372E-3</v>
      </c>
      <c r="R195" s="153">
        <f>Q195*H195</f>
        <v>2.1955091999999999E-2</v>
      </c>
      <c r="S195" s="153">
        <v>0</v>
      </c>
      <c r="T195" s="154">
        <f>S195*H195</f>
        <v>0</v>
      </c>
      <c r="AR195" s="155" t="s">
        <v>231</v>
      </c>
      <c r="AT195" s="155" t="s">
        <v>150</v>
      </c>
      <c r="AU195" s="155" t="s">
        <v>87</v>
      </c>
      <c r="AY195" s="16" t="s">
        <v>148</v>
      </c>
      <c r="BE195" s="156">
        <f>IF(N195="základná",J195,0)</f>
        <v>0</v>
      </c>
      <c r="BF195" s="156">
        <f>IF(N195="znížená",J195,0)</f>
        <v>0</v>
      </c>
      <c r="BG195" s="156">
        <f>IF(N195="zákl. prenesená",J195,0)</f>
        <v>0</v>
      </c>
      <c r="BH195" s="156">
        <f>IF(N195="zníž. prenesená",J195,0)</f>
        <v>0</v>
      </c>
      <c r="BI195" s="156">
        <f>IF(N195="nulová",J195,0)</f>
        <v>0</v>
      </c>
      <c r="BJ195" s="16" t="s">
        <v>87</v>
      </c>
      <c r="BK195" s="156">
        <f>ROUND(I195*H195,2)</f>
        <v>0</v>
      </c>
      <c r="BL195" s="16" t="s">
        <v>231</v>
      </c>
      <c r="BM195" s="155" t="s">
        <v>721</v>
      </c>
    </row>
    <row r="196" spans="2:65" s="13" customFormat="1">
      <c r="B196" s="164"/>
      <c r="D196" s="158" t="s">
        <v>156</v>
      </c>
      <c r="E196" s="165" t="s">
        <v>1</v>
      </c>
      <c r="F196" s="166" t="s">
        <v>674</v>
      </c>
      <c r="H196" s="167">
        <v>6.5110000000000001</v>
      </c>
      <c r="I196" s="168"/>
      <c r="L196" s="164"/>
      <c r="M196" s="169"/>
      <c r="T196" s="170"/>
      <c r="AT196" s="165" t="s">
        <v>156</v>
      </c>
      <c r="AU196" s="165" t="s">
        <v>87</v>
      </c>
      <c r="AV196" s="13" t="s">
        <v>87</v>
      </c>
      <c r="AW196" s="13" t="s">
        <v>30</v>
      </c>
      <c r="AX196" s="13" t="s">
        <v>74</v>
      </c>
      <c r="AY196" s="165" t="s">
        <v>148</v>
      </c>
    </row>
    <row r="197" spans="2:65" s="14" customFormat="1">
      <c r="B197" s="171"/>
      <c r="D197" s="158" t="s">
        <v>156</v>
      </c>
      <c r="E197" s="172" t="s">
        <v>1</v>
      </c>
      <c r="F197" s="173" t="s">
        <v>159</v>
      </c>
      <c r="H197" s="174">
        <v>6.5110000000000001</v>
      </c>
      <c r="I197" s="175"/>
      <c r="L197" s="171"/>
      <c r="M197" s="176"/>
      <c r="T197" s="177"/>
      <c r="AT197" s="172" t="s">
        <v>156</v>
      </c>
      <c r="AU197" s="172" t="s">
        <v>87</v>
      </c>
      <c r="AV197" s="14" t="s">
        <v>154</v>
      </c>
      <c r="AW197" s="14" t="s">
        <v>30</v>
      </c>
      <c r="AX197" s="14" t="s">
        <v>81</v>
      </c>
      <c r="AY197" s="172" t="s">
        <v>148</v>
      </c>
    </row>
    <row r="198" spans="2:65" s="1" customFormat="1" ht="33" customHeight="1">
      <c r="B198" s="142"/>
      <c r="C198" s="178" t="s">
        <v>295</v>
      </c>
      <c r="D198" s="178" t="s">
        <v>178</v>
      </c>
      <c r="E198" s="179" t="s">
        <v>722</v>
      </c>
      <c r="F198" s="180" t="s">
        <v>723</v>
      </c>
      <c r="G198" s="181" t="s">
        <v>174</v>
      </c>
      <c r="H198" s="182">
        <v>8.8079999999999998</v>
      </c>
      <c r="I198" s="183"/>
      <c r="J198" s="184">
        <f>ROUND(I198*H198,2)</f>
        <v>0</v>
      </c>
      <c r="K198" s="185"/>
      <c r="L198" s="186"/>
      <c r="M198" s="187" t="s">
        <v>1</v>
      </c>
      <c r="N198" s="188" t="s">
        <v>40</v>
      </c>
      <c r="P198" s="153">
        <f>O198*H198</f>
        <v>0</v>
      </c>
      <c r="Q198" s="153">
        <v>2.07E-2</v>
      </c>
      <c r="R198" s="153">
        <f>Q198*H198</f>
        <v>0.1823256</v>
      </c>
      <c r="S198" s="153">
        <v>0</v>
      </c>
      <c r="T198" s="154">
        <f>S198*H198</f>
        <v>0</v>
      </c>
      <c r="AR198" s="155" t="s">
        <v>309</v>
      </c>
      <c r="AT198" s="155" t="s">
        <v>178</v>
      </c>
      <c r="AU198" s="155" t="s">
        <v>87</v>
      </c>
      <c r="AY198" s="16" t="s">
        <v>148</v>
      </c>
      <c r="BE198" s="156">
        <f>IF(N198="základná",J198,0)</f>
        <v>0</v>
      </c>
      <c r="BF198" s="156">
        <f>IF(N198="znížená",J198,0)</f>
        <v>0</v>
      </c>
      <c r="BG198" s="156">
        <f>IF(N198="zákl. prenesená",J198,0)</f>
        <v>0</v>
      </c>
      <c r="BH198" s="156">
        <f>IF(N198="zníž. prenesená",J198,0)</f>
        <v>0</v>
      </c>
      <c r="BI198" s="156">
        <f>IF(N198="nulová",J198,0)</f>
        <v>0</v>
      </c>
      <c r="BJ198" s="16" t="s">
        <v>87</v>
      </c>
      <c r="BK198" s="156">
        <f>ROUND(I198*H198,2)</f>
        <v>0</v>
      </c>
      <c r="BL198" s="16" t="s">
        <v>231</v>
      </c>
      <c r="BM198" s="155" t="s">
        <v>724</v>
      </c>
    </row>
    <row r="199" spans="2:65" s="13" customFormat="1">
      <c r="B199" s="164"/>
      <c r="D199" s="158" t="s">
        <v>156</v>
      </c>
      <c r="E199" s="165" t="s">
        <v>1</v>
      </c>
      <c r="F199" s="166" t="s">
        <v>725</v>
      </c>
      <c r="H199" s="167">
        <v>0.995</v>
      </c>
      <c r="I199" s="168"/>
      <c r="L199" s="164"/>
      <c r="M199" s="169"/>
      <c r="T199" s="170"/>
      <c r="AT199" s="165" t="s">
        <v>156</v>
      </c>
      <c r="AU199" s="165" t="s">
        <v>87</v>
      </c>
      <c r="AV199" s="13" t="s">
        <v>87</v>
      </c>
      <c r="AW199" s="13" t="s">
        <v>30</v>
      </c>
      <c r="AX199" s="13" t="s">
        <v>74</v>
      </c>
      <c r="AY199" s="165" t="s">
        <v>148</v>
      </c>
    </row>
    <row r="200" spans="2:65" s="13" customFormat="1">
      <c r="B200" s="164"/>
      <c r="D200" s="158" t="s">
        <v>156</v>
      </c>
      <c r="E200" s="165" t="s">
        <v>1</v>
      </c>
      <c r="F200" s="166" t="s">
        <v>726</v>
      </c>
      <c r="H200" s="167">
        <v>7.8129999999999997</v>
      </c>
      <c r="I200" s="168"/>
      <c r="L200" s="164"/>
      <c r="M200" s="169"/>
      <c r="T200" s="170"/>
      <c r="AT200" s="165" t="s">
        <v>156</v>
      </c>
      <c r="AU200" s="165" t="s">
        <v>87</v>
      </c>
      <c r="AV200" s="13" t="s">
        <v>87</v>
      </c>
      <c r="AW200" s="13" t="s">
        <v>30</v>
      </c>
      <c r="AX200" s="13" t="s">
        <v>74</v>
      </c>
      <c r="AY200" s="165" t="s">
        <v>148</v>
      </c>
    </row>
    <row r="201" spans="2:65" s="14" customFormat="1">
      <c r="B201" s="171"/>
      <c r="D201" s="158" t="s">
        <v>156</v>
      </c>
      <c r="E201" s="172" t="s">
        <v>1</v>
      </c>
      <c r="F201" s="173" t="s">
        <v>159</v>
      </c>
      <c r="H201" s="174">
        <v>8.8079999999999998</v>
      </c>
      <c r="I201" s="175"/>
      <c r="L201" s="171"/>
      <c r="M201" s="176"/>
      <c r="T201" s="177"/>
      <c r="AT201" s="172" t="s">
        <v>156</v>
      </c>
      <c r="AU201" s="172" t="s">
        <v>87</v>
      </c>
      <c r="AV201" s="14" t="s">
        <v>154</v>
      </c>
      <c r="AW201" s="14" t="s">
        <v>30</v>
      </c>
      <c r="AX201" s="14" t="s">
        <v>81</v>
      </c>
      <c r="AY201" s="172" t="s">
        <v>148</v>
      </c>
    </row>
    <row r="202" spans="2:65" s="1" customFormat="1" ht="21.75" customHeight="1">
      <c r="B202" s="142"/>
      <c r="C202" s="143" t="s">
        <v>301</v>
      </c>
      <c r="D202" s="143" t="s">
        <v>150</v>
      </c>
      <c r="E202" s="144" t="s">
        <v>727</v>
      </c>
      <c r="F202" s="145" t="s">
        <v>728</v>
      </c>
      <c r="G202" s="146" t="s">
        <v>196</v>
      </c>
      <c r="H202" s="147">
        <v>9.0429999999999993</v>
      </c>
      <c r="I202" s="148"/>
      <c r="J202" s="149">
        <f>ROUND(I202*H202,2)</f>
        <v>0</v>
      </c>
      <c r="K202" s="150"/>
      <c r="L202" s="31"/>
      <c r="M202" s="151" t="s">
        <v>1</v>
      </c>
      <c r="N202" s="152" t="s">
        <v>40</v>
      </c>
      <c r="P202" s="153">
        <f>O202*H202</f>
        <v>0</v>
      </c>
      <c r="Q202" s="153">
        <v>8.4639999999999993E-3</v>
      </c>
      <c r="R202" s="153">
        <f>Q202*H202</f>
        <v>7.6539951999999981E-2</v>
      </c>
      <c r="S202" s="153">
        <v>0</v>
      </c>
      <c r="T202" s="154">
        <f>S202*H202</f>
        <v>0</v>
      </c>
      <c r="AR202" s="155" t="s">
        <v>231</v>
      </c>
      <c r="AT202" s="155" t="s">
        <v>150</v>
      </c>
      <c r="AU202" s="155" t="s">
        <v>87</v>
      </c>
      <c r="AY202" s="16" t="s">
        <v>148</v>
      </c>
      <c r="BE202" s="156">
        <f>IF(N202="základná",J202,0)</f>
        <v>0</v>
      </c>
      <c r="BF202" s="156">
        <f>IF(N202="znížená",J202,0)</f>
        <v>0</v>
      </c>
      <c r="BG202" s="156">
        <f>IF(N202="zákl. prenesená",J202,0)</f>
        <v>0</v>
      </c>
      <c r="BH202" s="156">
        <f>IF(N202="zníž. prenesená",J202,0)</f>
        <v>0</v>
      </c>
      <c r="BI202" s="156">
        <f>IF(N202="nulová",J202,0)</f>
        <v>0</v>
      </c>
      <c r="BJ202" s="16" t="s">
        <v>87</v>
      </c>
      <c r="BK202" s="156">
        <f>ROUND(I202*H202,2)</f>
        <v>0</v>
      </c>
      <c r="BL202" s="16" t="s">
        <v>231</v>
      </c>
      <c r="BM202" s="155" t="s">
        <v>729</v>
      </c>
    </row>
    <row r="203" spans="2:65" s="1" customFormat="1" ht="24.15" customHeight="1">
      <c r="B203" s="142"/>
      <c r="C203" s="143" t="s">
        <v>309</v>
      </c>
      <c r="D203" s="143" t="s">
        <v>150</v>
      </c>
      <c r="E203" s="144" t="s">
        <v>421</v>
      </c>
      <c r="F203" s="145" t="s">
        <v>422</v>
      </c>
      <c r="G203" s="146" t="s">
        <v>326</v>
      </c>
      <c r="H203" s="189"/>
      <c r="I203" s="148"/>
      <c r="J203" s="149">
        <f>ROUND(I203*H203,2)</f>
        <v>0</v>
      </c>
      <c r="K203" s="150"/>
      <c r="L203" s="31"/>
      <c r="M203" s="151" t="s">
        <v>1</v>
      </c>
      <c r="N203" s="152" t="s">
        <v>40</v>
      </c>
      <c r="P203" s="153">
        <f>O203*H203</f>
        <v>0</v>
      </c>
      <c r="Q203" s="153">
        <v>0</v>
      </c>
      <c r="R203" s="153">
        <f>Q203*H203</f>
        <v>0</v>
      </c>
      <c r="S203" s="153">
        <v>0</v>
      </c>
      <c r="T203" s="154">
        <f>S203*H203</f>
        <v>0</v>
      </c>
      <c r="AR203" s="155" t="s">
        <v>231</v>
      </c>
      <c r="AT203" s="155" t="s">
        <v>150</v>
      </c>
      <c r="AU203" s="155" t="s">
        <v>87</v>
      </c>
      <c r="AY203" s="16" t="s">
        <v>148</v>
      </c>
      <c r="BE203" s="156">
        <f>IF(N203="základná",J203,0)</f>
        <v>0</v>
      </c>
      <c r="BF203" s="156">
        <f>IF(N203="znížená",J203,0)</f>
        <v>0</v>
      </c>
      <c r="BG203" s="156">
        <f>IF(N203="zákl. prenesená",J203,0)</f>
        <v>0</v>
      </c>
      <c r="BH203" s="156">
        <f>IF(N203="zníž. prenesená",J203,0)</f>
        <v>0</v>
      </c>
      <c r="BI203" s="156">
        <f>IF(N203="nulová",J203,0)</f>
        <v>0</v>
      </c>
      <c r="BJ203" s="16" t="s">
        <v>87</v>
      </c>
      <c r="BK203" s="156">
        <f>ROUND(I203*H203,2)</f>
        <v>0</v>
      </c>
      <c r="BL203" s="16" t="s">
        <v>231</v>
      </c>
      <c r="BM203" s="155" t="s">
        <v>730</v>
      </c>
    </row>
    <row r="204" spans="2:65" s="11" customFormat="1" ht="22.65" customHeight="1">
      <c r="B204" s="130"/>
      <c r="D204" s="131" t="s">
        <v>73</v>
      </c>
      <c r="E204" s="140" t="s">
        <v>469</v>
      </c>
      <c r="F204" s="140" t="s">
        <v>470</v>
      </c>
      <c r="I204" s="133"/>
      <c r="J204" s="141">
        <f>BK204</f>
        <v>0</v>
      </c>
      <c r="L204" s="130"/>
      <c r="M204" s="135"/>
      <c r="P204" s="136">
        <f>SUM(P205:P220)</f>
        <v>0</v>
      </c>
      <c r="R204" s="136">
        <f>SUM(R205:R220)</f>
        <v>1.5885017000000001E-2</v>
      </c>
      <c r="T204" s="137">
        <f>SUM(T205:T220)</f>
        <v>0</v>
      </c>
      <c r="AR204" s="131" t="s">
        <v>87</v>
      </c>
      <c r="AT204" s="138" t="s">
        <v>73</v>
      </c>
      <c r="AU204" s="138" t="s">
        <v>81</v>
      </c>
      <c r="AY204" s="131" t="s">
        <v>148</v>
      </c>
      <c r="BK204" s="139">
        <f>SUM(BK205:BK220)</f>
        <v>0</v>
      </c>
    </row>
    <row r="205" spans="2:65" s="1" customFormat="1" ht="33" customHeight="1">
      <c r="B205" s="142"/>
      <c r="C205" s="143" t="s">
        <v>313</v>
      </c>
      <c r="D205" s="143" t="s">
        <v>150</v>
      </c>
      <c r="E205" s="144" t="s">
        <v>472</v>
      </c>
      <c r="F205" s="145" t="s">
        <v>473</v>
      </c>
      <c r="G205" s="146" t="s">
        <v>174</v>
      </c>
      <c r="H205" s="147">
        <v>38.307000000000002</v>
      </c>
      <c r="I205" s="148"/>
      <c r="J205" s="149">
        <f>ROUND(I205*H205,2)</f>
        <v>0</v>
      </c>
      <c r="K205" s="150"/>
      <c r="L205" s="31"/>
      <c r="M205" s="151" t="s">
        <v>1</v>
      </c>
      <c r="N205" s="152" t="s">
        <v>40</v>
      </c>
      <c r="P205" s="153">
        <f>O205*H205</f>
        <v>0</v>
      </c>
      <c r="Q205" s="153">
        <v>0</v>
      </c>
      <c r="R205" s="153">
        <f>Q205*H205</f>
        <v>0</v>
      </c>
      <c r="S205" s="153">
        <v>0</v>
      </c>
      <c r="T205" s="154">
        <f>S205*H205</f>
        <v>0</v>
      </c>
      <c r="AR205" s="155" t="s">
        <v>231</v>
      </c>
      <c r="AT205" s="155" t="s">
        <v>150</v>
      </c>
      <c r="AU205" s="155" t="s">
        <v>87</v>
      </c>
      <c r="AY205" s="16" t="s">
        <v>148</v>
      </c>
      <c r="BE205" s="156">
        <f>IF(N205="základná",J205,0)</f>
        <v>0</v>
      </c>
      <c r="BF205" s="156">
        <f>IF(N205="znížená",J205,0)</f>
        <v>0</v>
      </c>
      <c r="BG205" s="156">
        <f>IF(N205="zákl. prenesená",J205,0)</f>
        <v>0</v>
      </c>
      <c r="BH205" s="156">
        <f>IF(N205="zníž. prenesená",J205,0)</f>
        <v>0</v>
      </c>
      <c r="BI205" s="156">
        <f>IF(N205="nulová",J205,0)</f>
        <v>0</v>
      </c>
      <c r="BJ205" s="16" t="s">
        <v>87</v>
      </c>
      <c r="BK205" s="156">
        <f>ROUND(I205*H205,2)</f>
        <v>0</v>
      </c>
      <c r="BL205" s="16" t="s">
        <v>231</v>
      </c>
      <c r="BM205" s="155" t="s">
        <v>731</v>
      </c>
    </row>
    <row r="206" spans="2:65" s="1" customFormat="1" ht="24.15" customHeight="1">
      <c r="B206" s="142"/>
      <c r="C206" s="143" t="s">
        <v>319</v>
      </c>
      <c r="D206" s="143" t="s">
        <v>150</v>
      </c>
      <c r="E206" s="144" t="s">
        <v>476</v>
      </c>
      <c r="F206" s="145" t="s">
        <v>477</v>
      </c>
      <c r="G206" s="146" t="s">
        <v>174</v>
      </c>
      <c r="H206" s="147">
        <v>38.307000000000002</v>
      </c>
      <c r="I206" s="148"/>
      <c r="J206" s="149">
        <f>ROUND(I206*H206,2)</f>
        <v>0</v>
      </c>
      <c r="K206" s="150"/>
      <c r="L206" s="31"/>
      <c r="M206" s="151" t="s">
        <v>1</v>
      </c>
      <c r="N206" s="152" t="s">
        <v>40</v>
      </c>
      <c r="P206" s="153">
        <f>O206*H206</f>
        <v>0</v>
      </c>
      <c r="Q206" s="153">
        <v>1.6000000000000001E-4</v>
      </c>
      <c r="R206" s="153">
        <f>Q206*H206</f>
        <v>6.1291200000000009E-3</v>
      </c>
      <c r="S206" s="153">
        <v>0</v>
      </c>
      <c r="T206" s="154">
        <f>S206*H206</f>
        <v>0</v>
      </c>
      <c r="AR206" s="155" t="s">
        <v>231</v>
      </c>
      <c r="AT206" s="155" t="s">
        <v>150</v>
      </c>
      <c r="AU206" s="155" t="s">
        <v>87</v>
      </c>
      <c r="AY206" s="16" t="s">
        <v>148</v>
      </c>
      <c r="BE206" s="156">
        <f>IF(N206="základná",J206,0)</f>
        <v>0</v>
      </c>
      <c r="BF206" s="156">
        <f>IF(N206="znížená",J206,0)</f>
        <v>0</v>
      </c>
      <c r="BG206" s="156">
        <f>IF(N206="zákl. prenesená",J206,0)</f>
        <v>0</v>
      </c>
      <c r="BH206" s="156">
        <f>IF(N206="zníž. prenesená",J206,0)</f>
        <v>0</v>
      </c>
      <c r="BI206" s="156">
        <f>IF(N206="nulová",J206,0)</f>
        <v>0</v>
      </c>
      <c r="BJ206" s="16" t="s">
        <v>87</v>
      </c>
      <c r="BK206" s="156">
        <f>ROUND(I206*H206,2)</f>
        <v>0</v>
      </c>
      <c r="BL206" s="16" t="s">
        <v>231</v>
      </c>
      <c r="BM206" s="155" t="s">
        <v>732</v>
      </c>
    </row>
    <row r="207" spans="2:65" s="12" customFormat="1">
      <c r="B207" s="157"/>
      <c r="D207" s="158" t="s">
        <v>156</v>
      </c>
      <c r="E207" s="159" t="s">
        <v>1</v>
      </c>
      <c r="F207" s="160" t="s">
        <v>733</v>
      </c>
      <c r="H207" s="159" t="s">
        <v>1</v>
      </c>
      <c r="I207" s="161"/>
      <c r="L207" s="157"/>
      <c r="M207" s="162"/>
      <c r="T207" s="163"/>
      <c r="AT207" s="159" t="s">
        <v>156</v>
      </c>
      <c r="AU207" s="159" t="s">
        <v>87</v>
      </c>
      <c r="AV207" s="12" t="s">
        <v>81</v>
      </c>
      <c r="AW207" s="12" t="s">
        <v>30</v>
      </c>
      <c r="AX207" s="12" t="s">
        <v>74</v>
      </c>
      <c r="AY207" s="159" t="s">
        <v>148</v>
      </c>
    </row>
    <row r="208" spans="2:65" s="13" customFormat="1">
      <c r="B208" s="164"/>
      <c r="D208" s="158" t="s">
        <v>156</v>
      </c>
      <c r="E208" s="165" t="s">
        <v>1</v>
      </c>
      <c r="F208" s="166" t="s">
        <v>734</v>
      </c>
      <c r="H208" s="167">
        <v>3.4670000000000001</v>
      </c>
      <c r="I208" s="168"/>
      <c r="L208" s="164"/>
      <c r="M208" s="169"/>
      <c r="T208" s="170"/>
      <c r="AT208" s="165" t="s">
        <v>156</v>
      </c>
      <c r="AU208" s="165" t="s">
        <v>87</v>
      </c>
      <c r="AV208" s="13" t="s">
        <v>87</v>
      </c>
      <c r="AW208" s="13" t="s">
        <v>30</v>
      </c>
      <c r="AX208" s="13" t="s">
        <v>74</v>
      </c>
      <c r="AY208" s="165" t="s">
        <v>148</v>
      </c>
    </row>
    <row r="209" spans="2:65" s="13" customFormat="1">
      <c r="B209" s="164"/>
      <c r="D209" s="158" t="s">
        <v>156</v>
      </c>
      <c r="E209" s="165" t="s">
        <v>1</v>
      </c>
      <c r="F209" s="166" t="s">
        <v>735</v>
      </c>
      <c r="H209" s="167">
        <v>27.64</v>
      </c>
      <c r="I209" s="168"/>
      <c r="L209" s="164"/>
      <c r="M209" s="169"/>
      <c r="T209" s="170"/>
      <c r="AT209" s="165" t="s">
        <v>156</v>
      </c>
      <c r="AU209" s="165" t="s">
        <v>87</v>
      </c>
      <c r="AV209" s="13" t="s">
        <v>87</v>
      </c>
      <c r="AW209" s="13" t="s">
        <v>30</v>
      </c>
      <c r="AX209" s="13" t="s">
        <v>74</v>
      </c>
      <c r="AY209" s="165" t="s">
        <v>148</v>
      </c>
    </row>
    <row r="210" spans="2:65" s="12" customFormat="1">
      <c r="B210" s="157"/>
      <c r="D210" s="158" t="s">
        <v>156</v>
      </c>
      <c r="E210" s="159" t="s">
        <v>1</v>
      </c>
      <c r="F210" s="160" t="s">
        <v>489</v>
      </c>
      <c r="H210" s="159" t="s">
        <v>1</v>
      </c>
      <c r="I210" s="161"/>
      <c r="L210" s="157"/>
      <c r="M210" s="162"/>
      <c r="T210" s="163"/>
      <c r="AT210" s="159" t="s">
        <v>156</v>
      </c>
      <c r="AU210" s="159" t="s">
        <v>87</v>
      </c>
      <c r="AV210" s="12" t="s">
        <v>81</v>
      </c>
      <c r="AW210" s="12" t="s">
        <v>30</v>
      </c>
      <c r="AX210" s="12" t="s">
        <v>74</v>
      </c>
      <c r="AY210" s="159" t="s">
        <v>148</v>
      </c>
    </row>
    <row r="211" spans="2:65" s="13" customFormat="1">
      <c r="B211" s="164"/>
      <c r="D211" s="158" t="s">
        <v>156</v>
      </c>
      <c r="E211" s="165" t="s">
        <v>1</v>
      </c>
      <c r="F211" s="166" t="s">
        <v>490</v>
      </c>
      <c r="H211" s="167">
        <v>4.2</v>
      </c>
      <c r="I211" s="168"/>
      <c r="L211" s="164"/>
      <c r="M211" s="169"/>
      <c r="T211" s="170"/>
      <c r="AT211" s="165" t="s">
        <v>156</v>
      </c>
      <c r="AU211" s="165" t="s">
        <v>87</v>
      </c>
      <c r="AV211" s="13" t="s">
        <v>87</v>
      </c>
      <c r="AW211" s="13" t="s">
        <v>30</v>
      </c>
      <c r="AX211" s="13" t="s">
        <v>74</v>
      </c>
      <c r="AY211" s="165" t="s">
        <v>148</v>
      </c>
    </row>
    <row r="212" spans="2:65" s="12" customFormat="1">
      <c r="B212" s="157"/>
      <c r="D212" s="158" t="s">
        <v>156</v>
      </c>
      <c r="E212" s="159" t="s">
        <v>1</v>
      </c>
      <c r="F212" s="160" t="s">
        <v>493</v>
      </c>
      <c r="H212" s="159" t="s">
        <v>1</v>
      </c>
      <c r="I212" s="161"/>
      <c r="L212" s="157"/>
      <c r="M212" s="162"/>
      <c r="T212" s="163"/>
      <c r="AT212" s="159" t="s">
        <v>156</v>
      </c>
      <c r="AU212" s="159" t="s">
        <v>87</v>
      </c>
      <c r="AV212" s="12" t="s">
        <v>81</v>
      </c>
      <c r="AW212" s="12" t="s">
        <v>30</v>
      </c>
      <c r="AX212" s="12" t="s">
        <v>74</v>
      </c>
      <c r="AY212" s="159" t="s">
        <v>148</v>
      </c>
    </row>
    <row r="213" spans="2:65" s="13" customFormat="1">
      <c r="B213" s="164"/>
      <c r="D213" s="158" t="s">
        <v>156</v>
      </c>
      <c r="E213" s="165" t="s">
        <v>1</v>
      </c>
      <c r="F213" s="166" t="s">
        <v>494</v>
      </c>
      <c r="H213" s="167">
        <v>3</v>
      </c>
      <c r="I213" s="168"/>
      <c r="L213" s="164"/>
      <c r="M213" s="169"/>
      <c r="T213" s="170"/>
      <c r="AT213" s="165" t="s">
        <v>156</v>
      </c>
      <c r="AU213" s="165" t="s">
        <v>87</v>
      </c>
      <c r="AV213" s="13" t="s">
        <v>87</v>
      </c>
      <c r="AW213" s="13" t="s">
        <v>30</v>
      </c>
      <c r="AX213" s="13" t="s">
        <v>74</v>
      </c>
      <c r="AY213" s="165" t="s">
        <v>148</v>
      </c>
    </row>
    <row r="214" spans="2:65" s="14" customFormat="1">
      <c r="B214" s="171"/>
      <c r="D214" s="158" t="s">
        <v>156</v>
      </c>
      <c r="E214" s="172" t="s">
        <v>1</v>
      </c>
      <c r="F214" s="173" t="s">
        <v>159</v>
      </c>
      <c r="H214" s="174">
        <v>38.307000000000002</v>
      </c>
      <c r="I214" s="175"/>
      <c r="L214" s="171"/>
      <c r="M214" s="176"/>
      <c r="T214" s="177"/>
      <c r="AT214" s="172" t="s">
        <v>156</v>
      </c>
      <c r="AU214" s="172" t="s">
        <v>87</v>
      </c>
      <c r="AV214" s="14" t="s">
        <v>154</v>
      </c>
      <c r="AW214" s="14" t="s">
        <v>30</v>
      </c>
      <c r="AX214" s="14" t="s">
        <v>81</v>
      </c>
      <c r="AY214" s="172" t="s">
        <v>148</v>
      </c>
    </row>
    <row r="215" spans="2:65" s="1" customFormat="1" ht="24.15" customHeight="1">
      <c r="B215" s="142"/>
      <c r="C215" s="143" t="s">
        <v>323</v>
      </c>
      <c r="D215" s="143" t="s">
        <v>150</v>
      </c>
      <c r="E215" s="144" t="s">
        <v>496</v>
      </c>
      <c r="F215" s="145" t="s">
        <v>497</v>
      </c>
      <c r="G215" s="146" t="s">
        <v>174</v>
      </c>
      <c r="H215" s="147">
        <v>27.64</v>
      </c>
      <c r="I215" s="148"/>
      <c r="J215" s="149">
        <f>ROUND(I215*H215,2)</f>
        <v>0</v>
      </c>
      <c r="K215" s="150"/>
      <c r="L215" s="31"/>
      <c r="M215" s="151" t="s">
        <v>1</v>
      </c>
      <c r="N215" s="152" t="s">
        <v>40</v>
      </c>
      <c r="P215" s="153">
        <f>O215*H215</f>
        <v>0</v>
      </c>
      <c r="Q215" s="153">
        <v>1.3E-6</v>
      </c>
      <c r="R215" s="153">
        <f>Q215*H215</f>
        <v>3.5932000000000001E-5</v>
      </c>
      <c r="S215" s="153">
        <v>0</v>
      </c>
      <c r="T215" s="154">
        <f>S215*H215</f>
        <v>0</v>
      </c>
      <c r="AR215" s="155" t="s">
        <v>231</v>
      </c>
      <c r="AT215" s="155" t="s">
        <v>150</v>
      </c>
      <c r="AU215" s="155" t="s">
        <v>87</v>
      </c>
      <c r="AY215" s="16" t="s">
        <v>148</v>
      </c>
      <c r="BE215" s="156">
        <f>IF(N215="základná",J215,0)</f>
        <v>0</v>
      </c>
      <c r="BF215" s="156">
        <f>IF(N215="znížená",J215,0)</f>
        <v>0</v>
      </c>
      <c r="BG215" s="156">
        <f>IF(N215="zákl. prenesená",J215,0)</f>
        <v>0</v>
      </c>
      <c r="BH215" s="156">
        <f>IF(N215="zníž. prenesená",J215,0)</f>
        <v>0</v>
      </c>
      <c r="BI215" s="156">
        <f>IF(N215="nulová",J215,0)</f>
        <v>0</v>
      </c>
      <c r="BJ215" s="16" t="s">
        <v>87</v>
      </c>
      <c r="BK215" s="156">
        <f>ROUND(I215*H215,2)</f>
        <v>0</v>
      </c>
      <c r="BL215" s="16" t="s">
        <v>231</v>
      </c>
      <c r="BM215" s="155" t="s">
        <v>736</v>
      </c>
    </row>
    <row r="216" spans="2:65" s="1" customFormat="1" ht="24.15" customHeight="1">
      <c r="B216" s="142"/>
      <c r="C216" s="143" t="s">
        <v>330</v>
      </c>
      <c r="D216" s="143" t="s">
        <v>150</v>
      </c>
      <c r="E216" s="144" t="s">
        <v>500</v>
      </c>
      <c r="F216" s="145" t="s">
        <v>501</v>
      </c>
      <c r="G216" s="146" t="s">
        <v>174</v>
      </c>
      <c r="H216" s="147">
        <v>27.64</v>
      </c>
      <c r="I216" s="148"/>
      <c r="J216" s="149">
        <f>ROUND(I216*H216,2)</f>
        <v>0</v>
      </c>
      <c r="K216" s="150"/>
      <c r="L216" s="31"/>
      <c r="M216" s="151" t="s">
        <v>1</v>
      </c>
      <c r="N216" s="152" t="s">
        <v>40</v>
      </c>
      <c r="P216" s="153">
        <f>O216*H216</f>
        <v>0</v>
      </c>
      <c r="Q216" s="153">
        <v>2.2000000000000001E-4</v>
      </c>
      <c r="R216" s="153">
        <f>Q216*H216</f>
        <v>6.0807999999999999E-3</v>
      </c>
      <c r="S216" s="153">
        <v>0</v>
      </c>
      <c r="T216" s="154">
        <f>S216*H216</f>
        <v>0</v>
      </c>
      <c r="AR216" s="155" t="s">
        <v>231</v>
      </c>
      <c r="AT216" s="155" t="s">
        <v>150</v>
      </c>
      <c r="AU216" s="155" t="s">
        <v>87</v>
      </c>
      <c r="AY216" s="16" t="s">
        <v>148</v>
      </c>
      <c r="BE216" s="156">
        <f>IF(N216="základná",J216,0)</f>
        <v>0</v>
      </c>
      <c r="BF216" s="156">
        <f>IF(N216="znížená",J216,0)</f>
        <v>0</v>
      </c>
      <c r="BG216" s="156">
        <f>IF(N216="zákl. prenesená",J216,0)</f>
        <v>0</v>
      </c>
      <c r="BH216" s="156">
        <f>IF(N216="zníž. prenesená",J216,0)</f>
        <v>0</v>
      </c>
      <c r="BI216" s="156">
        <f>IF(N216="nulová",J216,0)</f>
        <v>0</v>
      </c>
      <c r="BJ216" s="16" t="s">
        <v>87</v>
      </c>
      <c r="BK216" s="156">
        <f>ROUND(I216*H216,2)</f>
        <v>0</v>
      </c>
      <c r="BL216" s="16" t="s">
        <v>231</v>
      </c>
      <c r="BM216" s="155" t="s">
        <v>737</v>
      </c>
    </row>
    <row r="217" spans="2:65" s="12" customFormat="1">
      <c r="B217" s="157"/>
      <c r="D217" s="158" t="s">
        <v>156</v>
      </c>
      <c r="E217" s="159" t="s">
        <v>1</v>
      </c>
      <c r="F217" s="160" t="s">
        <v>738</v>
      </c>
      <c r="H217" s="159" t="s">
        <v>1</v>
      </c>
      <c r="I217" s="161"/>
      <c r="L217" s="157"/>
      <c r="M217" s="162"/>
      <c r="T217" s="163"/>
      <c r="AT217" s="159" t="s">
        <v>156</v>
      </c>
      <c r="AU217" s="159" t="s">
        <v>87</v>
      </c>
      <c r="AV217" s="12" t="s">
        <v>81</v>
      </c>
      <c r="AW217" s="12" t="s">
        <v>30</v>
      </c>
      <c r="AX217" s="12" t="s">
        <v>74</v>
      </c>
      <c r="AY217" s="159" t="s">
        <v>148</v>
      </c>
    </row>
    <row r="218" spans="2:65" s="13" customFormat="1">
      <c r="B218" s="164"/>
      <c r="D218" s="158" t="s">
        <v>156</v>
      </c>
      <c r="E218" s="165" t="s">
        <v>1</v>
      </c>
      <c r="F218" s="166" t="s">
        <v>735</v>
      </c>
      <c r="H218" s="167">
        <v>27.64</v>
      </c>
      <c r="I218" s="168"/>
      <c r="L218" s="164"/>
      <c r="M218" s="169"/>
      <c r="T218" s="170"/>
      <c r="AT218" s="165" t="s">
        <v>156</v>
      </c>
      <c r="AU218" s="165" t="s">
        <v>87</v>
      </c>
      <c r="AV218" s="13" t="s">
        <v>87</v>
      </c>
      <c r="AW218" s="13" t="s">
        <v>30</v>
      </c>
      <c r="AX218" s="13" t="s">
        <v>74</v>
      </c>
      <c r="AY218" s="165" t="s">
        <v>148</v>
      </c>
    </row>
    <row r="219" spans="2:65" s="14" customFormat="1">
      <c r="B219" s="171"/>
      <c r="D219" s="158" t="s">
        <v>156</v>
      </c>
      <c r="E219" s="172" t="s">
        <v>1</v>
      </c>
      <c r="F219" s="173" t="s">
        <v>159</v>
      </c>
      <c r="H219" s="174">
        <v>27.64</v>
      </c>
      <c r="I219" s="175"/>
      <c r="L219" s="171"/>
      <c r="M219" s="176"/>
      <c r="T219" s="177"/>
      <c r="AT219" s="172" t="s">
        <v>156</v>
      </c>
      <c r="AU219" s="172" t="s">
        <v>87</v>
      </c>
      <c r="AV219" s="14" t="s">
        <v>154</v>
      </c>
      <c r="AW219" s="14" t="s">
        <v>30</v>
      </c>
      <c r="AX219" s="14" t="s">
        <v>81</v>
      </c>
      <c r="AY219" s="172" t="s">
        <v>148</v>
      </c>
    </row>
    <row r="220" spans="2:65" s="1" customFormat="1" ht="16.5" customHeight="1">
      <c r="B220" s="142"/>
      <c r="C220" s="143" t="s">
        <v>335</v>
      </c>
      <c r="D220" s="143" t="s">
        <v>150</v>
      </c>
      <c r="E220" s="144" t="s">
        <v>510</v>
      </c>
      <c r="F220" s="145" t="s">
        <v>511</v>
      </c>
      <c r="G220" s="146" t="s">
        <v>174</v>
      </c>
      <c r="H220" s="147">
        <v>38.307000000000002</v>
      </c>
      <c r="I220" s="148"/>
      <c r="J220" s="149">
        <f>ROUND(I220*H220,2)</f>
        <v>0</v>
      </c>
      <c r="K220" s="150"/>
      <c r="L220" s="31"/>
      <c r="M220" s="151" t="s">
        <v>1</v>
      </c>
      <c r="N220" s="152" t="s">
        <v>40</v>
      </c>
      <c r="P220" s="153">
        <f>O220*H220</f>
        <v>0</v>
      </c>
      <c r="Q220" s="153">
        <v>9.5000000000000005E-5</v>
      </c>
      <c r="R220" s="153">
        <f>Q220*H220</f>
        <v>3.6391650000000002E-3</v>
      </c>
      <c r="S220" s="153">
        <v>0</v>
      </c>
      <c r="T220" s="154">
        <f>S220*H220</f>
        <v>0</v>
      </c>
      <c r="AR220" s="155" t="s">
        <v>231</v>
      </c>
      <c r="AT220" s="155" t="s">
        <v>150</v>
      </c>
      <c r="AU220" s="155" t="s">
        <v>87</v>
      </c>
      <c r="AY220" s="16" t="s">
        <v>148</v>
      </c>
      <c r="BE220" s="156">
        <f>IF(N220="základná",J220,0)</f>
        <v>0</v>
      </c>
      <c r="BF220" s="156">
        <f>IF(N220="znížená",J220,0)</f>
        <v>0</v>
      </c>
      <c r="BG220" s="156">
        <f>IF(N220="zákl. prenesená",J220,0)</f>
        <v>0</v>
      </c>
      <c r="BH220" s="156">
        <f>IF(N220="zníž. prenesená",J220,0)</f>
        <v>0</v>
      </c>
      <c r="BI220" s="156">
        <f>IF(N220="nulová",J220,0)</f>
        <v>0</v>
      </c>
      <c r="BJ220" s="16" t="s">
        <v>87</v>
      </c>
      <c r="BK220" s="156">
        <f>ROUND(I220*H220,2)</f>
        <v>0</v>
      </c>
      <c r="BL220" s="16" t="s">
        <v>231</v>
      </c>
      <c r="BM220" s="155" t="s">
        <v>739</v>
      </c>
    </row>
    <row r="221" spans="2:65" s="11" customFormat="1" ht="22.65" customHeight="1">
      <c r="B221" s="130"/>
      <c r="D221" s="131" t="s">
        <v>73</v>
      </c>
      <c r="E221" s="140" t="s">
        <v>513</v>
      </c>
      <c r="F221" s="140" t="s">
        <v>514</v>
      </c>
      <c r="I221" s="133"/>
      <c r="J221" s="141">
        <f>BK221</f>
        <v>0</v>
      </c>
      <c r="L221" s="130"/>
      <c r="M221" s="135"/>
      <c r="P221" s="136">
        <f>SUM(P222:P224)</f>
        <v>0</v>
      </c>
      <c r="R221" s="136">
        <f>SUM(R222:R224)</f>
        <v>1.2503289439999999E-2</v>
      </c>
      <c r="T221" s="137">
        <f>SUM(T222:T224)</f>
        <v>6.5135999999999996E-3</v>
      </c>
      <c r="AR221" s="131" t="s">
        <v>87</v>
      </c>
      <c r="AT221" s="138" t="s">
        <v>73</v>
      </c>
      <c r="AU221" s="138" t="s">
        <v>81</v>
      </c>
      <c r="AY221" s="131" t="s">
        <v>148</v>
      </c>
      <c r="BK221" s="139">
        <f>SUM(BK222:BK224)</f>
        <v>0</v>
      </c>
    </row>
    <row r="222" spans="2:65" s="1" customFormat="1" ht="24.15" customHeight="1">
      <c r="B222" s="142"/>
      <c r="C222" s="143" t="s">
        <v>340</v>
      </c>
      <c r="D222" s="143" t="s">
        <v>150</v>
      </c>
      <c r="E222" s="144" t="s">
        <v>516</v>
      </c>
      <c r="F222" s="145" t="s">
        <v>517</v>
      </c>
      <c r="G222" s="146" t="s">
        <v>174</v>
      </c>
      <c r="H222" s="147">
        <v>21.712</v>
      </c>
      <c r="I222" s="148"/>
      <c r="J222" s="149">
        <f>ROUND(I222*H222,2)</f>
        <v>0</v>
      </c>
      <c r="K222" s="150"/>
      <c r="L222" s="31"/>
      <c r="M222" s="151" t="s">
        <v>1</v>
      </c>
      <c r="N222" s="152" t="s">
        <v>40</v>
      </c>
      <c r="P222" s="153">
        <f>O222*H222</f>
        <v>0</v>
      </c>
      <c r="Q222" s="153">
        <v>3.4800000000000001E-6</v>
      </c>
      <c r="R222" s="153">
        <f>Q222*H222</f>
        <v>7.5557760000000008E-5</v>
      </c>
      <c r="S222" s="153">
        <v>2.9999999999999997E-4</v>
      </c>
      <c r="T222" s="154">
        <f>S222*H222</f>
        <v>6.5135999999999996E-3</v>
      </c>
      <c r="AR222" s="155" t="s">
        <v>231</v>
      </c>
      <c r="AT222" s="155" t="s">
        <v>150</v>
      </c>
      <c r="AU222" s="155" t="s">
        <v>87</v>
      </c>
      <c r="AY222" s="16" t="s">
        <v>148</v>
      </c>
      <c r="BE222" s="156">
        <f>IF(N222="základná",J222,0)</f>
        <v>0</v>
      </c>
      <c r="BF222" s="156">
        <f>IF(N222="znížená",J222,0)</f>
        <v>0</v>
      </c>
      <c r="BG222" s="156">
        <f>IF(N222="zákl. prenesená",J222,0)</f>
        <v>0</v>
      </c>
      <c r="BH222" s="156">
        <f>IF(N222="zníž. prenesená",J222,0)</f>
        <v>0</v>
      </c>
      <c r="BI222" s="156">
        <f>IF(N222="nulová",J222,0)</f>
        <v>0</v>
      </c>
      <c r="BJ222" s="16" t="s">
        <v>87</v>
      </c>
      <c r="BK222" s="156">
        <f>ROUND(I222*H222,2)</f>
        <v>0</v>
      </c>
      <c r="BL222" s="16" t="s">
        <v>231</v>
      </c>
      <c r="BM222" s="155" t="s">
        <v>740</v>
      </c>
    </row>
    <row r="223" spans="2:65" s="1" customFormat="1" ht="24.15" customHeight="1">
      <c r="B223" s="142"/>
      <c r="C223" s="143" t="s">
        <v>344</v>
      </c>
      <c r="D223" s="143" t="s">
        <v>150</v>
      </c>
      <c r="E223" s="144" t="s">
        <v>520</v>
      </c>
      <c r="F223" s="145" t="s">
        <v>521</v>
      </c>
      <c r="G223" s="146" t="s">
        <v>174</v>
      </c>
      <c r="H223" s="147">
        <v>21.712</v>
      </c>
      <c r="I223" s="148"/>
      <c r="J223" s="149">
        <f>ROUND(I223*H223,2)</f>
        <v>0</v>
      </c>
      <c r="K223" s="150"/>
      <c r="L223" s="31"/>
      <c r="M223" s="151" t="s">
        <v>1</v>
      </c>
      <c r="N223" s="152" t="s">
        <v>40</v>
      </c>
      <c r="P223" s="153">
        <f>O223*H223</f>
        <v>0</v>
      </c>
      <c r="Q223" s="153">
        <v>1.6574999999999999E-4</v>
      </c>
      <c r="R223" s="153">
        <f>Q223*H223</f>
        <v>3.598764E-3</v>
      </c>
      <c r="S223" s="153">
        <v>0</v>
      </c>
      <c r="T223" s="154">
        <f>S223*H223</f>
        <v>0</v>
      </c>
      <c r="AR223" s="155" t="s">
        <v>231</v>
      </c>
      <c r="AT223" s="155" t="s">
        <v>150</v>
      </c>
      <c r="AU223" s="155" t="s">
        <v>87</v>
      </c>
      <c r="AY223" s="16" t="s">
        <v>148</v>
      </c>
      <c r="BE223" s="156">
        <f>IF(N223="základná",J223,0)</f>
        <v>0</v>
      </c>
      <c r="BF223" s="156">
        <f>IF(N223="znížená",J223,0)</f>
        <v>0</v>
      </c>
      <c r="BG223" s="156">
        <f>IF(N223="zákl. prenesená",J223,0)</f>
        <v>0</v>
      </c>
      <c r="BH223" s="156">
        <f>IF(N223="zníž. prenesená",J223,0)</f>
        <v>0</v>
      </c>
      <c r="BI223" s="156">
        <f>IF(N223="nulová",J223,0)</f>
        <v>0</v>
      </c>
      <c r="BJ223" s="16" t="s">
        <v>87</v>
      </c>
      <c r="BK223" s="156">
        <f>ROUND(I223*H223,2)</f>
        <v>0</v>
      </c>
      <c r="BL223" s="16" t="s">
        <v>231</v>
      </c>
      <c r="BM223" s="155" t="s">
        <v>741</v>
      </c>
    </row>
    <row r="224" spans="2:65" s="1" customFormat="1" ht="37.65" customHeight="1">
      <c r="B224" s="142"/>
      <c r="C224" s="143" t="s">
        <v>349</v>
      </c>
      <c r="D224" s="143" t="s">
        <v>150</v>
      </c>
      <c r="E224" s="144" t="s">
        <v>524</v>
      </c>
      <c r="F224" s="145" t="s">
        <v>525</v>
      </c>
      <c r="G224" s="146" t="s">
        <v>174</v>
      </c>
      <c r="H224" s="147">
        <v>21.712</v>
      </c>
      <c r="I224" s="148"/>
      <c r="J224" s="149">
        <f>ROUND(I224*H224,2)</f>
        <v>0</v>
      </c>
      <c r="K224" s="150"/>
      <c r="L224" s="31"/>
      <c r="M224" s="151" t="s">
        <v>1</v>
      </c>
      <c r="N224" s="152" t="s">
        <v>40</v>
      </c>
      <c r="P224" s="153">
        <f>O224*H224</f>
        <v>0</v>
      </c>
      <c r="Q224" s="153">
        <v>4.0664E-4</v>
      </c>
      <c r="R224" s="153">
        <f>Q224*H224</f>
        <v>8.8289676799999991E-3</v>
      </c>
      <c r="S224" s="153">
        <v>0</v>
      </c>
      <c r="T224" s="154">
        <f>S224*H224</f>
        <v>0</v>
      </c>
      <c r="AR224" s="155" t="s">
        <v>231</v>
      </c>
      <c r="AT224" s="155" t="s">
        <v>150</v>
      </c>
      <c r="AU224" s="155" t="s">
        <v>87</v>
      </c>
      <c r="AY224" s="16" t="s">
        <v>148</v>
      </c>
      <c r="BE224" s="156">
        <f>IF(N224="základná",J224,0)</f>
        <v>0</v>
      </c>
      <c r="BF224" s="156">
        <f>IF(N224="znížená",J224,0)</f>
        <v>0</v>
      </c>
      <c r="BG224" s="156">
        <f>IF(N224="zákl. prenesená",J224,0)</f>
        <v>0</v>
      </c>
      <c r="BH224" s="156">
        <f>IF(N224="zníž. prenesená",J224,0)</f>
        <v>0</v>
      </c>
      <c r="BI224" s="156">
        <f>IF(N224="nulová",J224,0)</f>
        <v>0</v>
      </c>
      <c r="BJ224" s="16" t="s">
        <v>87</v>
      </c>
      <c r="BK224" s="156">
        <f>ROUND(I224*H224,2)</f>
        <v>0</v>
      </c>
      <c r="BL224" s="16" t="s">
        <v>231</v>
      </c>
      <c r="BM224" s="155" t="s">
        <v>742</v>
      </c>
    </row>
    <row r="225" spans="2:65" s="11" customFormat="1" ht="25.95" customHeight="1">
      <c r="B225" s="130"/>
      <c r="D225" s="131" t="s">
        <v>73</v>
      </c>
      <c r="E225" s="132" t="s">
        <v>527</v>
      </c>
      <c r="F225" s="132" t="s">
        <v>528</v>
      </c>
      <c r="I225" s="133"/>
      <c r="J225" s="134">
        <f>BK225</f>
        <v>0</v>
      </c>
      <c r="L225" s="130"/>
      <c r="M225" s="135"/>
      <c r="P225" s="136">
        <f>P226</f>
        <v>0</v>
      </c>
      <c r="R225" s="136">
        <f>R226</f>
        <v>0</v>
      </c>
      <c r="T225" s="137">
        <f>T226</f>
        <v>0</v>
      </c>
      <c r="AR225" s="131" t="s">
        <v>154</v>
      </c>
      <c r="AT225" s="138" t="s">
        <v>73</v>
      </c>
      <c r="AU225" s="138" t="s">
        <v>74</v>
      </c>
      <c r="AY225" s="131" t="s">
        <v>148</v>
      </c>
      <c r="BK225" s="139">
        <f>BK226</f>
        <v>0</v>
      </c>
    </row>
    <row r="226" spans="2:65" s="1" customFormat="1" ht="33" customHeight="1">
      <c r="B226" s="142"/>
      <c r="C226" s="143" t="s">
        <v>354</v>
      </c>
      <c r="D226" s="143" t="s">
        <v>150</v>
      </c>
      <c r="E226" s="144" t="s">
        <v>530</v>
      </c>
      <c r="F226" s="145" t="s">
        <v>531</v>
      </c>
      <c r="G226" s="146" t="s">
        <v>532</v>
      </c>
      <c r="H226" s="147">
        <v>6</v>
      </c>
      <c r="I226" s="148"/>
      <c r="J226" s="149">
        <f>ROUND(I226*H226,2)</f>
        <v>0</v>
      </c>
      <c r="K226" s="150"/>
      <c r="L226" s="31"/>
      <c r="M226" s="190" t="s">
        <v>1</v>
      </c>
      <c r="N226" s="191" t="s">
        <v>40</v>
      </c>
      <c r="O226" s="192"/>
      <c r="P226" s="193">
        <f>O226*H226</f>
        <v>0</v>
      </c>
      <c r="Q226" s="193">
        <v>0</v>
      </c>
      <c r="R226" s="193">
        <f>Q226*H226</f>
        <v>0</v>
      </c>
      <c r="S226" s="193">
        <v>0</v>
      </c>
      <c r="T226" s="194">
        <f>S226*H226</f>
        <v>0</v>
      </c>
      <c r="AR226" s="155" t="s">
        <v>533</v>
      </c>
      <c r="AT226" s="155" t="s">
        <v>150</v>
      </c>
      <c r="AU226" s="155" t="s">
        <v>81</v>
      </c>
      <c r="AY226" s="16" t="s">
        <v>148</v>
      </c>
      <c r="BE226" s="156">
        <f>IF(N226="základná",J226,0)</f>
        <v>0</v>
      </c>
      <c r="BF226" s="156">
        <f>IF(N226="znížená",J226,0)</f>
        <v>0</v>
      </c>
      <c r="BG226" s="156">
        <f>IF(N226="zákl. prenesená",J226,0)</f>
        <v>0</v>
      </c>
      <c r="BH226" s="156">
        <f>IF(N226="zníž. prenesená",J226,0)</f>
        <v>0</v>
      </c>
      <c r="BI226" s="156">
        <f>IF(N226="nulová",J226,0)</f>
        <v>0</v>
      </c>
      <c r="BJ226" s="16" t="s">
        <v>87</v>
      </c>
      <c r="BK226" s="156">
        <f>ROUND(I226*H226,2)</f>
        <v>0</v>
      </c>
      <c r="BL226" s="16" t="s">
        <v>533</v>
      </c>
      <c r="BM226" s="155" t="s">
        <v>743</v>
      </c>
    </row>
    <row r="227" spans="2:65" s="1" customFormat="1" ht="6.9" customHeight="1">
      <c r="B227" s="46"/>
      <c r="C227" s="47"/>
      <c r="D227" s="47"/>
      <c r="E227" s="47"/>
      <c r="F227" s="47"/>
      <c r="G227" s="47"/>
      <c r="H227" s="47"/>
      <c r="I227" s="47"/>
      <c r="J227" s="47"/>
      <c r="K227" s="47"/>
      <c r="L227" s="31"/>
    </row>
  </sheetData>
  <autoFilter ref="C129:K226" xr:uid="{00000000-0009-0000-0000-000003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76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5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6" t="s">
        <v>98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4.9" customHeight="1">
      <c r="B4" s="19"/>
      <c r="D4" s="20" t="s">
        <v>107</v>
      </c>
      <c r="L4" s="19"/>
      <c r="M4" s="94" t="s">
        <v>9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43" t="str">
        <f>'Rekapitulácia stavby'!K6</f>
        <v>Stavebné úpravy objektov a areálu pozorovateľne Krajskej hvezdárne Malý Diel Žilina</v>
      </c>
      <c r="F7" s="244"/>
      <c r="G7" s="244"/>
      <c r="H7" s="244"/>
      <c r="L7" s="19"/>
    </row>
    <row r="8" spans="2:46" ht="12" customHeight="1">
      <c r="B8" s="19"/>
      <c r="D8" s="26" t="s">
        <v>108</v>
      </c>
      <c r="L8" s="19"/>
    </row>
    <row r="9" spans="2:46" s="1" customFormat="1" ht="16.5" customHeight="1">
      <c r="B9" s="31"/>
      <c r="E9" s="243" t="s">
        <v>660</v>
      </c>
      <c r="F9" s="242"/>
      <c r="G9" s="242"/>
      <c r="H9" s="242"/>
      <c r="L9" s="31"/>
    </row>
    <row r="10" spans="2:46" s="1" customFormat="1" ht="12" customHeight="1">
      <c r="B10" s="31"/>
      <c r="D10" s="26" t="s">
        <v>110</v>
      </c>
      <c r="L10" s="31"/>
    </row>
    <row r="11" spans="2:46" s="1" customFormat="1" ht="16.5" customHeight="1">
      <c r="B11" s="31"/>
      <c r="E11" s="215" t="s">
        <v>744</v>
      </c>
      <c r="F11" s="242"/>
      <c r="G11" s="242"/>
      <c r="H11" s="242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customHeight="1">
      <c r="B14" s="31"/>
      <c r="D14" s="26" t="s">
        <v>19</v>
      </c>
      <c r="F14" s="24" t="s">
        <v>20</v>
      </c>
      <c r="I14" s="26" t="s">
        <v>21</v>
      </c>
      <c r="J14" s="54">
        <f>'Rekapitulácia stavby'!AN8</f>
        <v>0</v>
      </c>
      <c r="L14" s="31"/>
    </row>
    <row r="15" spans="2:46" s="1" customFormat="1" ht="10.65" customHeight="1">
      <c r="B15" s="31"/>
      <c r="L15" s="31"/>
    </row>
    <row r="16" spans="2:46" s="1" customFormat="1" ht="12" customHeight="1">
      <c r="B16" s="31"/>
      <c r="D16" s="26" t="s">
        <v>22</v>
      </c>
      <c r="I16" s="26" t="s">
        <v>23</v>
      </c>
      <c r="J16" s="24" t="s">
        <v>1</v>
      </c>
      <c r="L16" s="31"/>
    </row>
    <row r="17" spans="2:12" s="1" customFormat="1" ht="18" customHeight="1">
      <c r="B17" s="31"/>
      <c r="E17" s="24" t="s">
        <v>24</v>
      </c>
      <c r="I17" s="26" t="s">
        <v>25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26</v>
      </c>
      <c r="I19" s="26" t="s">
        <v>23</v>
      </c>
      <c r="J19" s="27" t="str">
        <f>'Rekapitulácia stavby'!AN13</f>
        <v>Vyplň údaj</v>
      </c>
      <c r="L19" s="31"/>
    </row>
    <row r="20" spans="2:12" s="1" customFormat="1" ht="18" customHeight="1">
      <c r="B20" s="31"/>
      <c r="E20" s="245" t="str">
        <f>'Rekapitulácia stavby'!E14</f>
        <v>Vyplň údaj</v>
      </c>
      <c r="F20" s="221"/>
      <c r="G20" s="221"/>
      <c r="H20" s="221"/>
      <c r="I20" s="26" t="s">
        <v>25</v>
      </c>
      <c r="J20" s="27" t="str">
        <f>'Rekapitulácia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28</v>
      </c>
      <c r="I22" s="26" t="s">
        <v>23</v>
      </c>
      <c r="J22" s="24" t="s">
        <v>1</v>
      </c>
      <c r="L22" s="31"/>
    </row>
    <row r="23" spans="2:12" s="1" customFormat="1" ht="18" customHeight="1">
      <c r="B23" s="31"/>
      <c r="E23" s="24" t="s">
        <v>29</v>
      </c>
      <c r="I23" s="26" t="s">
        <v>25</v>
      </c>
      <c r="J23" s="24" t="s">
        <v>1</v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31</v>
      </c>
      <c r="I25" s="26" t="s">
        <v>23</v>
      </c>
      <c r="J25" s="24" t="str">
        <f>IF('Rekapitulácia stavby'!AN19="","",'Rekapitulácia stavby'!AN19)</f>
        <v/>
      </c>
      <c r="L25" s="31"/>
    </row>
    <row r="26" spans="2:12" s="1" customFormat="1" ht="18" customHeight="1">
      <c r="B26" s="31"/>
      <c r="E26" s="24" t="str">
        <f>IF('Rekapitulácia stavby'!E20="","",'Rekapitulácia stavby'!E20)</f>
        <v xml:space="preserve"> </v>
      </c>
      <c r="I26" s="26" t="s">
        <v>25</v>
      </c>
      <c r="J26" s="24" t="str">
        <f>IF('Rekapitulácia stavby'!AN20="","",'Rekapitulácia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5"/>
      <c r="E29" s="235" t="s">
        <v>1</v>
      </c>
      <c r="F29" s="235"/>
      <c r="G29" s="235"/>
      <c r="H29" s="235"/>
      <c r="L29" s="95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35" customHeight="1">
      <c r="B32" s="31"/>
      <c r="D32" s="96" t="s">
        <v>34</v>
      </c>
      <c r="J32" s="67">
        <f>ROUND(J128, 2)</f>
        <v>0</v>
      </c>
      <c r="L32" s="31"/>
    </row>
    <row r="33" spans="2:12" s="1" customFormat="1" ht="6.9" customHeight="1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4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4" customHeight="1">
      <c r="B35" s="31"/>
      <c r="D35" s="97" t="s">
        <v>38</v>
      </c>
      <c r="E35" s="36" t="s">
        <v>39</v>
      </c>
      <c r="F35" s="98">
        <f>ROUND((SUM(BE128:BE175)),  2)</f>
        <v>0</v>
      </c>
      <c r="G35" s="99"/>
      <c r="H35" s="99"/>
      <c r="I35" s="100">
        <v>0.23</v>
      </c>
      <c r="J35" s="98">
        <f>ROUND(((SUM(BE128:BE175))*I35),  2)</f>
        <v>0</v>
      </c>
      <c r="L35" s="31"/>
    </row>
    <row r="36" spans="2:12" s="1" customFormat="1" ht="14.4" customHeight="1">
      <c r="B36" s="31"/>
      <c r="E36" s="36" t="s">
        <v>40</v>
      </c>
      <c r="F36" s="98">
        <f>ROUND((SUM(BF128:BF175)),  2)</f>
        <v>0</v>
      </c>
      <c r="G36" s="99"/>
      <c r="H36" s="99"/>
      <c r="I36" s="100">
        <v>0.23</v>
      </c>
      <c r="J36" s="98">
        <f>ROUND(((SUM(BF128:BF175))*I36),  2)</f>
        <v>0</v>
      </c>
      <c r="L36" s="31"/>
    </row>
    <row r="37" spans="2:12" s="1" customFormat="1" ht="14.4" hidden="1" customHeight="1">
      <c r="B37" s="31"/>
      <c r="E37" s="26" t="s">
        <v>41</v>
      </c>
      <c r="F37" s="87">
        <f>ROUND((SUM(BG128:BG175)),  2)</f>
        <v>0</v>
      </c>
      <c r="I37" s="101">
        <v>0.23</v>
      </c>
      <c r="J37" s="87">
        <f>0</f>
        <v>0</v>
      </c>
      <c r="L37" s="31"/>
    </row>
    <row r="38" spans="2:12" s="1" customFormat="1" ht="14.4" hidden="1" customHeight="1">
      <c r="B38" s="31"/>
      <c r="E38" s="26" t="s">
        <v>42</v>
      </c>
      <c r="F38" s="87">
        <f>ROUND((SUM(BH128:BH175)),  2)</f>
        <v>0</v>
      </c>
      <c r="I38" s="101">
        <v>0.23</v>
      </c>
      <c r="J38" s="87">
        <f>0</f>
        <v>0</v>
      </c>
      <c r="L38" s="31"/>
    </row>
    <row r="39" spans="2:12" s="1" customFormat="1" ht="14.4" hidden="1" customHeight="1">
      <c r="B39" s="31"/>
      <c r="E39" s="36" t="s">
        <v>43</v>
      </c>
      <c r="F39" s="98">
        <f>ROUND((SUM(BI128:BI175)),  2)</f>
        <v>0</v>
      </c>
      <c r="G39" s="99"/>
      <c r="H39" s="99"/>
      <c r="I39" s="100">
        <v>0</v>
      </c>
      <c r="J39" s="98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102"/>
      <c r="D41" s="103" t="s">
        <v>44</v>
      </c>
      <c r="E41" s="58"/>
      <c r="F41" s="58"/>
      <c r="G41" s="104" t="s">
        <v>45</v>
      </c>
      <c r="H41" s="105" t="s">
        <v>46</v>
      </c>
      <c r="I41" s="58"/>
      <c r="J41" s="106">
        <f>SUM(J32:J39)</f>
        <v>0</v>
      </c>
      <c r="K41" s="107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5" t="s">
        <v>49</v>
      </c>
      <c r="E61" s="33"/>
      <c r="F61" s="108" t="s">
        <v>50</v>
      </c>
      <c r="G61" s="45" t="s">
        <v>49</v>
      </c>
      <c r="H61" s="33"/>
      <c r="I61" s="33"/>
      <c r="J61" s="109" t="s">
        <v>50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5" t="s">
        <v>49</v>
      </c>
      <c r="E76" s="33"/>
      <c r="F76" s="108" t="s">
        <v>50</v>
      </c>
      <c r="G76" s="45" t="s">
        <v>49</v>
      </c>
      <c r="H76" s="33"/>
      <c r="I76" s="33"/>
      <c r="J76" s="109" t="s">
        <v>50</v>
      </c>
      <c r="K76" s="33"/>
      <c r="L76" s="31"/>
    </row>
    <row r="77" spans="2:12" s="1" customFormat="1" ht="14.4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6.9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4.9" customHeight="1">
      <c r="B82" s="31"/>
      <c r="C82" s="20" t="s">
        <v>112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15</v>
      </c>
      <c r="L84" s="31"/>
    </row>
    <row r="85" spans="2:12" s="1" customFormat="1" ht="26.25" customHeight="1">
      <c r="B85" s="31"/>
      <c r="E85" s="243" t="str">
        <f>E7</f>
        <v>Stavebné úpravy objektov a areálu pozorovateľne Krajskej hvezdárne Malý Diel Žilina</v>
      </c>
      <c r="F85" s="244"/>
      <c r="G85" s="244"/>
      <c r="H85" s="244"/>
      <c r="L85" s="31"/>
    </row>
    <row r="86" spans="2:12" ht="12" customHeight="1">
      <c r="B86" s="19"/>
      <c r="C86" s="26" t="s">
        <v>108</v>
      </c>
      <c r="L86" s="19"/>
    </row>
    <row r="87" spans="2:12" s="1" customFormat="1" ht="16.5" customHeight="1">
      <c r="B87" s="31"/>
      <c r="E87" s="243" t="s">
        <v>660</v>
      </c>
      <c r="F87" s="242"/>
      <c r="G87" s="242"/>
      <c r="H87" s="242"/>
      <c r="L87" s="31"/>
    </row>
    <row r="88" spans="2:12" s="1" customFormat="1" ht="12" customHeight="1">
      <c r="B88" s="31"/>
      <c r="C88" s="26" t="s">
        <v>110</v>
      </c>
      <c r="L88" s="31"/>
    </row>
    <row r="89" spans="2:12" s="1" customFormat="1" ht="16.5" customHeight="1">
      <c r="B89" s="31"/>
      <c r="E89" s="215" t="str">
        <f>E11</f>
        <v>02.2 - Elektroinštalácia</v>
      </c>
      <c r="F89" s="242"/>
      <c r="G89" s="242"/>
      <c r="H89" s="242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19</v>
      </c>
      <c r="F91" s="24" t="str">
        <f>F14</f>
        <v>Žilina</v>
      </c>
      <c r="I91" s="26" t="s">
        <v>21</v>
      </c>
      <c r="J91" s="54">
        <f>IF(J14="","",J14)</f>
        <v>0</v>
      </c>
      <c r="L91" s="31"/>
    </row>
    <row r="92" spans="2:12" s="1" customFormat="1" ht="6.9" customHeight="1">
      <c r="B92" s="31"/>
      <c r="L92" s="31"/>
    </row>
    <row r="93" spans="2:12" s="1" customFormat="1" ht="25.65" customHeight="1">
      <c r="B93" s="31"/>
      <c r="C93" s="26" t="s">
        <v>22</v>
      </c>
      <c r="F93" s="24" t="str">
        <f>E17</f>
        <v>Krajská hvezdáreň v Žiline, Malý Diel, Žilina</v>
      </c>
      <c r="I93" s="26" t="s">
        <v>28</v>
      </c>
      <c r="J93" s="29" t="str">
        <f>E23</f>
        <v>STUDIO APP, s.r.o. Kysucké Nové Mesto</v>
      </c>
      <c r="L93" s="31"/>
    </row>
    <row r="94" spans="2:12" s="1" customFormat="1" ht="15.15" customHeight="1">
      <c r="B94" s="31"/>
      <c r="C94" s="26" t="s">
        <v>26</v>
      </c>
      <c r="F94" s="24" t="str">
        <f>IF(E20="","",E20)</f>
        <v>Vyplň údaj</v>
      </c>
      <c r="I94" s="26" t="s">
        <v>31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10" t="s">
        <v>113</v>
      </c>
      <c r="D96" s="102"/>
      <c r="E96" s="102"/>
      <c r="F96" s="102"/>
      <c r="G96" s="102"/>
      <c r="H96" s="102"/>
      <c r="I96" s="102"/>
      <c r="J96" s="111" t="s">
        <v>114</v>
      </c>
      <c r="K96" s="102"/>
      <c r="L96" s="31"/>
    </row>
    <row r="97" spans="2:47" s="1" customFormat="1" ht="10.35" customHeight="1">
      <c r="B97" s="31"/>
      <c r="L97" s="31"/>
    </row>
    <row r="98" spans="2:47" s="1" customFormat="1" ht="22.65" customHeight="1">
      <c r="B98" s="31"/>
      <c r="C98" s="112" t="s">
        <v>115</v>
      </c>
      <c r="J98" s="67">
        <f>J128</f>
        <v>0</v>
      </c>
      <c r="L98" s="31"/>
      <c r="AU98" s="16" t="s">
        <v>116</v>
      </c>
    </row>
    <row r="99" spans="2:47" s="8" customFormat="1" ht="24.9" customHeight="1">
      <c r="B99" s="113"/>
      <c r="D99" s="114" t="s">
        <v>117</v>
      </c>
      <c r="E99" s="115"/>
      <c r="F99" s="115"/>
      <c r="G99" s="115"/>
      <c r="H99" s="115"/>
      <c r="I99" s="115"/>
      <c r="J99" s="116">
        <f>J129</f>
        <v>0</v>
      </c>
      <c r="L99" s="113"/>
    </row>
    <row r="100" spans="2:47" s="9" customFormat="1" ht="19.95" customHeight="1">
      <c r="B100" s="117"/>
      <c r="D100" s="118" t="s">
        <v>122</v>
      </c>
      <c r="E100" s="119"/>
      <c r="F100" s="119"/>
      <c r="G100" s="119"/>
      <c r="H100" s="119"/>
      <c r="I100" s="119"/>
      <c r="J100" s="120">
        <f>J130</f>
        <v>0</v>
      </c>
      <c r="L100" s="117"/>
    </row>
    <row r="101" spans="2:47" s="8" customFormat="1" ht="24.9" customHeight="1">
      <c r="B101" s="113"/>
      <c r="D101" s="114" t="s">
        <v>536</v>
      </c>
      <c r="E101" s="115"/>
      <c r="F101" s="115"/>
      <c r="G101" s="115"/>
      <c r="H101" s="115"/>
      <c r="I101" s="115"/>
      <c r="J101" s="116">
        <f>J132</f>
        <v>0</v>
      </c>
      <c r="L101" s="113"/>
    </row>
    <row r="102" spans="2:47" s="8" customFormat="1" ht="24.9" customHeight="1">
      <c r="B102" s="113"/>
      <c r="D102" s="114" t="s">
        <v>537</v>
      </c>
      <c r="E102" s="115"/>
      <c r="F102" s="115"/>
      <c r="G102" s="115"/>
      <c r="H102" s="115"/>
      <c r="I102" s="115"/>
      <c r="J102" s="116">
        <f>J137</f>
        <v>0</v>
      </c>
      <c r="L102" s="113"/>
    </row>
    <row r="103" spans="2:47" s="9" customFormat="1" ht="19.95" customHeight="1">
      <c r="B103" s="117"/>
      <c r="D103" s="118" t="s">
        <v>538</v>
      </c>
      <c r="E103" s="119"/>
      <c r="F103" s="119"/>
      <c r="G103" s="119"/>
      <c r="H103" s="119"/>
      <c r="I103" s="119"/>
      <c r="J103" s="120">
        <f>J138</f>
        <v>0</v>
      </c>
      <c r="L103" s="117"/>
    </row>
    <row r="104" spans="2:47" s="9" customFormat="1" ht="19.95" customHeight="1">
      <c r="B104" s="117"/>
      <c r="D104" s="118" t="s">
        <v>539</v>
      </c>
      <c r="E104" s="119"/>
      <c r="F104" s="119"/>
      <c r="G104" s="119"/>
      <c r="H104" s="119"/>
      <c r="I104" s="119"/>
      <c r="J104" s="120">
        <f>J167</f>
        <v>0</v>
      </c>
      <c r="L104" s="117"/>
    </row>
    <row r="105" spans="2:47" s="8" customFormat="1" ht="24.9" customHeight="1">
      <c r="B105" s="113"/>
      <c r="D105" s="114" t="s">
        <v>133</v>
      </c>
      <c r="E105" s="115"/>
      <c r="F105" s="115"/>
      <c r="G105" s="115"/>
      <c r="H105" s="115"/>
      <c r="I105" s="115"/>
      <c r="J105" s="116">
        <f>J171</f>
        <v>0</v>
      </c>
      <c r="L105" s="113"/>
    </row>
    <row r="106" spans="2:47" s="8" customFormat="1" ht="24.9" customHeight="1">
      <c r="B106" s="113"/>
      <c r="D106" s="114" t="s">
        <v>540</v>
      </c>
      <c r="E106" s="115"/>
      <c r="F106" s="115"/>
      <c r="G106" s="115"/>
      <c r="H106" s="115"/>
      <c r="I106" s="115"/>
      <c r="J106" s="116">
        <f>J174</f>
        <v>0</v>
      </c>
      <c r="L106" s="113"/>
    </row>
    <row r="107" spans="2:47" s="1" customFormat="1" ht="21.75" customHeight="1">
      <c r="B107" s="31"/>
      <c r="L107" s="31"/>
    </row>
    <row r="108" spans="2:47" s="1" customFormat="1" ht="6.9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1"/>
    </row>
    <row r="112" spans="2:47" s="1" customFormat="1" ht="6.9" customHeight="1"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31"/>
    </row>
    <row r="113" spans="2:63" s="1" customFormat="1" ht="24.9" customHeight="1">
      <c r="B113" s="31"/>
      <c r="C113" s="20" t="s">
        <v>134</v>
      </c>
      <c r="L113" s="31"/>
    </row>
    <row r="114" spans="2:63" s="1" customFormat="1" ht="6.9" customHeight="1">
      <c r="B114" s="31"/>
      <c r="L114" s="31"/>
    </row>
    <row r="115" spans="2:63" s="1" customFormat="1" ht="12" customHeight="1">
      <c r="B115" s="31"/>
      <c r="C115" s="26" t="s">
        <v>15</v>
      </c>
      <c r="L115" s="31"/>
    </row>
    <row r="116" spans="2:63" s="1" customFormat="1" ht="26.25" customHeight="1">
      <c r="B116" s="31"/>
      <c r="E116" s="243" t="str">
        <f>E7</f>
        <v>Stavebné úpravy objektov a areálu pozorovateľne Krajskej hvezdárne Malý Diel Žilina</v>
      </c>
      <c r="F116" s="244"/>
      <c r="G116" s="244"/>
      <c r="H116" s="244"/>
      <c r="L116" s="31"/>
    </row>
    <row r="117" spans="2:63" ht="12" customHeight="1">
      <c r="B117" s="19"/>
      <c r="C117" s="26" t="s">
        <v>108</v>
      </c>
      <c r="L117" s="19"/>
    </row>
    <row r="118" spans="2:63" s="1" customFormat="1" ht="16.5" customHeight="1">
      <c r="B118" s="31"/>
      <c r="E118" s="243" t="s">
        <v>660</v>
      </c>
      <c r="F118" s="242"/>
      <c r="G118" s="242"/>
      <c r="H118" s="242"/>
      <c r="L118" s="31"/>
    </row>
    <row r="119" spans="2:63" s="1" customFormat="1" ht="12" customHeight="1">
      <c r="B119" s="31"/>
      <c r="C119" s="26" t="s">
        <v>110</v>
      </c>
      <c r="L119" s="31"/>
    </row>
    <row r="120" spans="2:63" s="1" customFormat="1" ht="16.5" customHeight="1">
      <c r="B120" s="31"/>
      <c r="E120" s="215" t="str">
        <f>E11</f>
        <v>02.2 - Elektroinštalácia</v>
      </c>
      <c r="F120" s="242"/>
      <c r="G120" s="242"/>
      <c r="H120" s="242"/>
      <c r="L120" s="31"/>
    </row>
    <row r="121" spans="2:63" s="1" customFormat="1" ht="6.9" customHeight="1">
      <c r="B121" s="31"/>
      <c r="L121" s="31"/>
    </row>
    <row r="122" spans="2:63" s="1" customFormat="1" ht="12" customHeight="1">
      <c r="B122" s="31"/>
      <c r="C122" s="26" t="s">
        <v>19</v>
      </c>
      <c r="F122" s="24" t="str">
        <f>F14</f>
        <v>Žilina</v>
      </c>
      <c r="I122" s="26" t="s">
        <v>21</v>
      </c>
      <c r="J122" s="54">
        <f>IF(J14="","",J14)</f>
        <v>0</v>
      </c>
      <c r="L122" s="31"/>
    </row>
    <row r="123" spans="2:63" s="1" customFormat="1" ht="6.9" customHeight="1">
      <c r="B123" s="31"/>
      <c r="L123" s="31"/>
    </row>
    <row r="124" spans="2:63" s="1" customFormat="1" ht="25.65" customHeight="1">
      <c r="B124" s="31"/>
      <c r="C124" s="26" t="s">
        <v>22</v>
      </c>
      <c r="F124" s="24" t="str">
        <f>E17</f>
        <v>Krajská hvezdáreň v Žiline, Malý Diel, Žilina</v>
      </c>
      <c r="I124" s="26" t="s">
        <v>28</v>
      </c>
      <c r="J124" s="29" t="str">
        <f>E23</f>
        <v>STUDIO APP, s.r.o. Kysucké Nové Mesto</v>
      </c>
      <c r="L124" s="31"/>
    </row>
    <row r="125" spans="2:63" s="1" customFormat="1" ht="15.15" customHeight="1">
      <c r="B125" s="31"/>
      <c r="C125" s="26" t="s">
        <v>26</v>
      </c>
      <c r="F125" s="24" t="str">
        <f>IF(E20="","",E20)</f>
        <v>Vyplň údaj</v>
      </c>
      <c r="I125" s="26" t="s">
        <v>31</v>
      </c>
      <c r="J125" s="29" t="str">
        <f>E26</f>
        <v xml:space="preserve"> </v>
      </c>
      <c r="L125" s="31"/>
    </row>
    <row r="126" spans="2:63" s="1" customFormat="1" ht="10.35" customHeight="1">
      <c r="B126" s="31"/>
      <c r="L126" s="31"/>
    </row>
    <row r="127" spans="2:63" s="10" customFormat="1" ht="29.25" customHeight="1">
      <c r="B127" s="121"/>
      <c r="C127" s="122" t="s">
        <v>135</v>
      </c>
      <c r="D127" s="123" t="s">
        <v>59</v>
      </c>
      <c r="E127" s="123" t="s">
        <v>55</v>
      </c>
      <c r="F127" s="123" t="s">
        <v>56</v>
      </c>
      <c r="G127" s="123" t="s">
        <v>136</v>
      </c>
      <c r="H127" s="123" t="s">
        <v>137</v>
      </c>
      <c r="I127" s="123" t="s">
        <v>138</v>
      </c>
      <c r="J127" s="124" t="s">
        <v>114</v>
      </c>
      <c r="K127" s="125" t="s">
        <v>139</v>
      </c>
      <c r="L127" s="121"/>
      <c r="M127" s="60" t="s">
        <v>1</v>
      </c>
      <c r="N127" s="61" t="s">
        <v>38</v>
      </c>
      <c r="O127" s="61" t="s">
        <v>140</v>
      </c>
      <c r="P127" s="61" t="s">
        <v>141</v>
      </c>
      <c r="Q127" s="61" t="s">
        <v>142</v>
      </c>
      <c r="R127" s="61" t="s">
        <v>143</v>
      </c>
      <c r="S127" s="61" t="s">
        <v>144</v>
      </c>
      <c r="T127" s="62" t="s">
        <v>145</v>
      </c>
    </row>
    <row r="128" spans="2:63" s="1" customFormat="1" ht="22.65" customHeight="1">
      <c r="B128" s="31"/>
      <c r="C128" s="65" t="s">
        <v>115</v>
      </c>
      <c r="J128" s="126">
        <f>BK128</f>
        <v>0</v>
      </c>
      <c r="L128" s="31"/>
      <c r="M128" s="63"/>
      <c r="N128" s="55"/>
      <c r="O128" s="55"/>
      <c r="P128" s="127">
        <f>P129+P132+P137+P171+P174</f>
        <v>0</v>
      </c>
      <c r="Q128" s="55"/>
      <c r="R128" s="127">
        <f>R129+R132+R137+R171+R174</f>
        <v>0</v>
      </c>
      <c r="S128" s="55"/>
      <c r="T128" s="128">
        <f>T129+T132+T137+T171+T174</f>
        <v>0</v>
      </c>
      <c r="AT128" s="16" t="s">
        <v>73</v>
      </c>
      <c r="AU128" s="16" t="s">
        <v>116</v>
      </c>
      <c r="BK128" s="129">
        <f>BK129+BK132+BK137+BK171+BK174</f>
        <v>0</v>
      </c>
    </row>
    <row r="129" spans="2:65" s="11" customFormat="1" ht="25.95" customHeight="1">
      <c r="B129" s="130"/>
      <c r="D129" s="131" t="s">
        <v>73</v>
      </c>
      <c r="E129" s="132" t="s">
        <v>146</v>
      </c>
      <c r="F129" s="132" t="s">
        <v>147</v>
      </c>
      <c r="I129" s="133"/>
      <c r="J129" s="134">
        <f>BK129</f>
        <v>0</v>
      </c>
      <c r="L129" s="130"/>
      <c r="M129" s="135"/>
      <c r="P129" s="136">
        <f>P130</f>
        <v>0</v>
      </c>
      <c r="R129" s="136">
        <f>R130</f>
        <v>0</v>
      </c>
      <c r="T129" s="137">
        <f>T130</f>
        <v>0</v>
      </c>
      <c r="AR129" s="131" t="s">
        <v>81</v>
      </c>
      <c r="AT129" s="138" t="s">
        <v>73</v>
      </c>
      <c r="AU129" s="138" t="s">
        <v>74</v>
      </c>
      <c r="AY129" s="131" t="s">
        <v>148</v>
      </c>
      <c r="BK129" s="139">
        <f>BK130</f>
        <v>0</v>
      </c>
    </row>
    <row r="130" spans="2:65" s="11" customFormat="1" ht="22.65" customHeight="1">
      <c r="B130" s="130"/>
      <c r="D130" s="131" t="s">
        <v>73</v>
      </c>
      <c r="E130" s="140" t="s">
        <v>193</v>
      </c>
      <c r="F130" s="140" t="s">
        <v>230</v>
      </c>
      <c r="I130" s="133"/>
      <c r="J130" s="141">
        <f>BK130</f>
        <v>0</v>
      </c>
      <c r="L130" s="130"/>
      <c r="M130" s="135"/>
      <c r="P130" s="136">
        <f>P131</f>
        <v>0</v>
      </c>
      <c r="R130" s="136">
        <f>R131</f>
        <v>0</v>
      </c>
      <c r="T130" s="137">
        <f>T131</f>
        <v>0</v>
      </c>
      <c r="AR130" s="131" t="s">
        <v>81</v>
      </c>
      <c r="AT130" s="138" t="s">
        <v>73</v>
      </c>
      <c r="AU130" s="138" t="s">
        <v>81</v>
      </c>
      <c r="AY130" s="131" t="s">
        <v>148</v>
      </c>
      <c r="BK130" s="139">
        <f>BK131</f>
        <v>0</v>
      </c>
    </row>
    <row r="131" spans="2:65" s="1" customFormat="1" ht="33" customHeight="1">
      <c r="B131" s="142"/>
      <c r="C131" s="143" t="s">
        <v>81</v>
      </c>
      <c r="D131" s="143" t="s">
        <v>150</v>
      </c>
      <c r="E131" s="144" t="s">
        <v>541</v>
      </c>
      <c r="F131" s="145" t="s">
        <v>542</v>
      </c>
      <c r="G131" s="146" t="s">
        <v>196</v>
      </c>
      <c r="H131" s="147">
        <v>15</v>
      </c>
      <c r="I131" s="148"/>
      <c r="J131" s="149">
        <f>ROUND(I131*H131,2)</f>
        <v>0</v>
      </c>
      <c r="K131" s="150"/>
      <c r="L131" s="31"/>
      <c r="M131" s="151" t="s">
        <v>1</v>
      </c>
      <c r="N131" s="152" t="s">
        <v>40</v>
      </c>
      <c r="P131" s="153">
        <f>O131*H131</f>
        <v>0</v>
      </c>
      <c r="Q131" s="153">
        <v>0</v>
      </c>
      <c r="R131" s="153">
        <f>Q131*H131</f>
        <v>0</v>
      </c>
      <c r="S131" s="153">
        <v>0</v>
      </c>
      <c r="T131" s="154">
        <f>S131*H131</f>
        <v>0</v>
      </c>
      <c r="AR131" s="155" t="s">
        <v>154</v>
      </c>
      <c r="AT131" s="155" t="s">
        <v>150</v>
      </c>
      <c r="AU131" s="155" t="s">
        <v>87</v>
      </c>
      <c r="AY131" s="16" t="s">
        <v>148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6" t="s">
        <v>87</v>
      </c>
      <c r="BK131" s="156">
        <f>ROUND(I131*H131,2)</f>
        <v>0</v>
      </c>
      <c r="BL131" s="16" t="s">
        <v>154</v>
      </c>
      <c r="BM131" s="155" t="s">
        <v>87</v>
      </c>
    </row>
    <row r="132" spans="2:65" s="11" customFormat="1" ht="25.95" customHeight="1">
      <c r="B132" s="130"/>
      <c r="D132" s="131" t="s">
        <v>73</v>
      </c>
      <c r="E132" s="132" t="s">
        <v>543</v>
      </c>
      <c r="F132" s="132" t="s">
        <v>544</v>
      </c>
      <c r="I132" s="133"/>
      <c r="J132" s="134">
        <f>BK132</f>
        <v>0</v>
      </c>
      <c r="L132" s="130"/>
      <c r="M132" s="135"/>
      <c r="P132" s="136">
        <f>SUM(P133:P136)</f>
        <v>0</v>
      </c>
      <c r="R132" s="136">
        <f>SUM(R133:R136)</f>
        <v>0</v>
      </c>
      <c r="T132" s="137">
        <f>SUM(T133:T136)</f>
        <v>0</v>
      </c>
      <c r="AR132" s="131" t="s">
        <v>163</v>
      </c>
      <c r="AT132" s="138" t="s">
        <v>73</v>
      </c>
      <c r="AU132" s="138" t="s">
        <v>74</v>
      </c>
      <c r="AY132" s="131" t="s">
        <v>148</v>
      </c>
      <c r="BK132" s="139">
        <f>SUM(BK133:BK136)</f>
        <v>0</v>
      </c>
    </row>
    <row r="133" spans="2:65" s="1" customFormat="1" ht="24.15" customHeight="1">
      <c r="B133" s="142"/>
      <c r="C133" s="143" t="s">
        <v>87</v>
      </c>
      <c r="D133" s="143" t="s">
        <v>150</v>
      </c>
      <c r="E133" s="144" t="s">
        <v>545</v>
      </c>
      <c r="F133" s="145" t="s">
        <v>546</v>
      </c>
      <c r="G133" s="146" t="s">
        <v>196</v>
      </c>
      <c r="H133" s="147">
        <v>1</v>
      </c>
      <c r="I133" s="148"/>
      <c r="J133" s="149">
        <f>ROUND(I133*H133,2)</f>
        <v>0</v>
      </c>
      <c r="K133" s="150"/>
      <c r="L133" s="31"/>
      <c r="M133" s="151" t="s">
        <v>1</v>
      </c>
      <c r="N133" s="152" t="s">
        <v>40</v>
      </c>
      <c r="P133" s="153">
        <f>O133*H133</f>
        <v>0</v>
      </c>
      <c r="Q133" s="153">
        <v>0</v>
      </c>
      <c r="R133" s="153">
        <f>Q133*H133</f>
        <v>0</v>
      </c>
      <c r="S133" s="153">
        <v>0</v>
      </c>
      <c r="T133" s="154">
        <f>S133*H133</f>
        <v>0</v>
      </c>
      <c r="AR133" s="155" t="s">
        <v>465</v>
      </c>
      <c r="AT133" s="155" t="s">
        <v>150</v>
      </c>
      <c r="AU133" s="155" t="s">
        <v>81</v>
      </c>
      <c r="AY133" s="16" t="s">
        <v>148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6" t="s">
        <v>87</v>
      </c>
      <c r="BK133" s="156">
        <f>ROUND(I133*H133,2)</f>
        <v>0</v>
      </c>
      <c r="BL133" s="16" t="s">
        <v>465</v>
      </c>
      <c r="BM133" s="155" t="s">
        <v>154</v>
      </c>
    </row>
    <row r="134" spans="2:65" s="1" customFormat="1" ht="24.15" customHeight="1">
      <c r="B134" s="142"/>
      <c r="C134" s="143" t="s">
        <v>163</v>
      </c>
      <c r="D134" s="143" t="s">
        <v>150</v>
      </c>
      <c r="E134" s="144" t="s">
        <v>547</v>
      </c>
      <c r="F134" s="145" t="s">
        <v>548</v>
      </c>
      <c r="G134" s="146" t="s">
        <v>196</v>
      </c>
      <c r="H134" s="147">
        <v>1</v>
      </c>
      <c r="I134" s="148"/>
      <c r="J134" s="149">
        <f>ROUND(I134*H134,2)</f>
        <v>0</v>
      </c>
      <c r="K134" s="150"/>
      <c r="L134" s="31"/>
      <c r="M134" s="151" t="s">
        <v>1</v>
      </c>
      <c r="N134" s="152" t="s">
        <v>40</v>
      </c>
      <c r="P134" s="153">
        <f>O134*H134</f>
        <v>0</v>
      </c>
      <c r="Q134" s="153">
        <v>0</v>
      </c>
      <c r="R134" s="153">
        <f>Q134*H134</f>
        <v>0</v>
      </c>
      <c r="S134" s="153">
        <v>0</v>
      </c>
      <c r="T134" s="154">
        <f>S134*H134</f>
        <v>0</v>
      </c>
      <c r="AR134" s="155" t="s">
        <v>465</v>
      </c>
      <c r="AT134" s="155" t="s">
        <v>150</v>
      </c>
      <c r="AU134" s="155" t="s">
        <v>81</v>
      </c>
      <c r="AY134" s="16" t="s">
        <v>148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6" t="s">
        <v>87</v>
      </c>
      <c r="BK134" s="156">
        <f>ROUND(I134*H134,2)</f>
        <v>0</v>
      </c>
      <c r="BL134" s="16" t="s">
        <v>465</v>
      </c>
      <c r="BM134" s="155" t="s">
        <v>177</v>
      </c>
    </row>
    <row r="135" spans="2:65" s="1" customFormat="1" ht="16.5" customHeight="1">
      <c r="B135" s="142"/>
      <c r="C135" s="178" t="s">
        <v>154</v>
      </c>
      <c r="D135" s="178" t="s">
        <v>178</v>
      </c>
      <c r="E135" s="179" t="s">
        <v>549</v>
      </c>
      <c r="F135" s="180" t="s">
        <v>550</v>
      </c>
      <c r="G135" s="181" t="s">
        <v>196</v>
      </c>
      <c r="H135" s="182">
        <v>1</v>
      </c>
      <c r="I135" s="183"/>
      <c r="J135" s="184">
        <f>ROUND(I135*H135,2)</f>
        <v>0</v>
      </c>
      <c r="K135" s="185"/>
      <c r="L135" s="186"/>
      <c r="M135" s="187" t="s">
        <v>1</v>
      </c>
      <c r="N135" s="188" t="s">
        <v>40</v>
      </c>
      <c r="P135" s="153">
        <f>O135*H135</f>
        <v>0</v>
      </c>
      <c r="Q135" s="153">
        <v>0</v>
      </c>
      <c r="R135" s="153">
        <f>Q135*H135</f>
        <v>0</v>
      </c>
      <c r="S135" s="153">
        <v>0</v>
      </c>
      <c r="T135" s="154">
        <f>S135*H135</f>
        <v>0</v>
      </c>
      <c r="AR135" s="155" t="s">
        <v>551</v>
      </c>
      <c r="AT135" s="155" t="s">
        <v>178</v>
      </c>
      <c r="AU135" s="155" t="s">
        <v>81</v>
      </c>
      <c r="AY135" s="16" t="s">
        <v>148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6" t="s">
        <v>87</v>
      </c>
      <c r="BK135" s="156">
        <f>ROUND(I135*H135,2)</f>
        <v>0</v>
      </c>
      <c r="BL135" s="16" t="s">
        <v>465</v>
      </c>
      <c r="BM135" s="155" t="s">
        <v>181</v>
      </c>
    </row>
    <row r="136" spans="2:65" s="1" customFormat="1" ht="24.15" customHeight="1">
      <c r="B136" s="142"/>
      <c r="C136" s="143" t="s">
        <v>171</v>
      </c>
      <c r="D136" s="143" t="s">
        <v>150</v>
      </c>
      <c r="E136" s="144" t="s">
        <v>552</v>
      </c>
      <c r="F136" s="145" t="s">
        <v>553</v>
      </c>
      <c r="G136" s="146" t="s">
        <v>196</v>
      </c>
      <c r="H136" s="147">
        <v>1</v>
      </c>
      <c r="I136" s="148"/>
      <c r="J136" s="149">
        <f>ROUND(I136*H136,2)</f>
        <v>0</v>
      </c>
      <c r="K136" s="150"/>
      <c r="L136" s="31"/>
      <c r="M136" s="151" t="s">
        <v>1</v>
      </c>
      <c r="N136" s="152" t="s">
        <v>40</v>
      </c>
      <c r="P136" s="153">
        <f>O136*H136</f>
        <v>0</v>
      </c>
      <c r="Q136" s="153">
        <v>0</v>
      </c>
      <c r="R136" s="153">
        <f>Q136*H136</f>
        <v>0</v>
      </c>
      <c r="S136" s="153">
        <v>0</v>
      </c>
      <c r="T136" s="154">
        <f>S136*H136</f>
        <v>0</v>
      </c>
      <c r="AR136" s="155" t="s">
        <v>465</v>
      </c>
      <c r="AT136" s="155" t="s">
        <v>150</v>
      </c>
      <c r="AU136" s="155" t="s">
        <v>81</v>
      </c>
      <c r="AY136" s="16" t="s">
        <v>148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6" t="s">
        <v>87</v>
      </c>
      <c r="BK136" s="156">
        <f>ROUND(I136*H136,2)</f>
        <v>0</v>
      </c>
      <c r="BL136" s="16" t="s">
        <v>465</v>
      </c>
      <c r="BM136" s="155" t="s">
        <v>198</v>
      </c>
    </row>
    <row r="137" spans="2:65" s="11" customFormat="1" ht="25.95" customHeight="1">
      <c r="B137" s="130"/>
      <c r="D137" s="131" t="s">
        <v>73</v>
      </c>
      <c r="E137" s="132" t="s">
        <v>178</v>
      </c>
      <c r="F137" s="132" t="s">
        <v>554</v>
      </c>
      <c r="I137" s="133"/>
      <c r="J137" s="134">
        <f>BK137</f>
        <v>0</v>
      </c>
      <c r="L137" s="130"/>
      <c r="M137" s="135"/>
      <c r="P137" s="136">
        <f>P138+P167</f>
        <v>0</v>
      </c>
      <c r="R137" s="136">
        <f>R138+R167</f>
        <v>0</v>
      </c>
      <c r="T137" s="137">
        <f>T138+T167</f>
        <v>0</v>
      </c>
      <c r="AR137" s="131" t="s">
        <v>163</v>
      </c>
      <c r="AT137" s="138" t="s">
        <v>73</v>
      </c>
      <c r="AU137" s="138" t="s">
        <v>74</v>
      </c>
      <c r="AY137" s="131" t="s">
        <v>148</v>
      </c>
      <c r="BK137" s="139">
        <f>BK138+BK167</f>
        <v>0</v>
      </c>
    </row>
    <row r="138" spans="2:65" s="11" customFormat="1" ht="22.65" customHeight="1">
      <c r="B138" s="130"/>
      <c r="D138" s="131" t="s">
        <v>73</v>
      </c>
      <c r="E138" s="140" t="s">
        <v>555</v>
      </c>
      <c r="F138" s="140" t="s">
        <v>556</v>
      </c>
      <c r="I138" s="133"/>
      <c r="J138" s="141">
        <f>BK138</f>
        <v>0</v>
      </c>
      <c r="L138" s="130"/>
      <c r="M138" s="135"/>
      <c r="P138" s="136">
        <f>SUM(P139:P166)</f>
        <v>0</v>
      </c>
      <c r="R138" s="136">
        <f>SUM(R139:R166)</f>
        <v>0</v>
      </c>
      <c r="T138" s="137">
        <f>SUM(T139:T166)</f>
        <v>0</v>
      </c>
      <c r="AR138" s="131" t="s">
        <v>163</v>
      </c>
      <c r="AT138" s="138" t="s">
        <v>73</v>
      </c>
      <c r="AU138" s="138" t="s">
        <v>81</v>
      </c>
      <c r="AY138" s="131" t="s">
        <v>148</v>
      </c>
      <c r="BK138" s="139">
        <f>SUM(BK139:BK166)</f>
        <v>0</v>
      </c>
    </row>
    <row r="139" spans="2:65" s="1" customFormat="1" ht="24.15" customHeight="1">
      <c r="B139" s="142"/>
      <c r="C139" s="143" t="s">
        <v>177</v>
      </c>
      <c r="D139" s="143" t="s">
        <v>150</v>
      </c>
      <c r="E139" s="144" t="s">
        <v>557</v>
      </c>
      <c r="F139" s="145" t="s">
        <v>558</v>
      </c>
      <c r="G139" s="146" t="s">
        <v>196</v>
      </c>
      <c r="H139" s="147">
        <v>20</v>
      </c>
      <c r="I139" s="148"/>
      <c r="J139" s="149">
        <f t="shared" ref="J139:J166" si="0">ROUND(I139*H139,2)</f>
        <v>0</v>
      </c>
      <c r="K139" s="150"/>
      <c r="L139" s="31"/>
      <c r="M139" s="151" t="s">
        <v>1</v>
      </c>
      <c r="N139" s="152" t="s">
        <v>40</v>
      </c>
      <c r="P139" s="153">
        <f t="shared" ref="P139:P166" si="1">O139*H139</f>
        <v>0</v>
      </c>
      <c r="Q139" s="153">
        <v>0</v>
      </c>
      <c r="R139" s="153">
        <f t="shared" ref="R139:R166" si="2">Q139*H139</f>
        <v>0</v>
      </c>
      <c r="S139" s="153">
        <v>0</v>
      </c>
      <c r="T139" s="154">
        <f t="shared" ref="T139:T166" si="3">S139*H139</f>
        <v>0</v>
      </c>
      <c r="AR139" s="155" t="s">
        <v>465</v>
      </c>
      <c r="AT139" s="155" t="s">
        <v>150</v>
      </c>
      <c r="AU139" s="155" t="s">
        <v>87</v>
      </c>
      <c r="AY139" s="16" t="s">
        <v>148</v>
      </c>
      <c r="BE139" s="156">
        <f t="shared" ref="BE139:BE166" si="4">IF(N139="základná",J139,0)</f>
        <v>0</v>
      </c>
      <c r="BF139" s="156">
        <f t="shared" ref="BF139:BF166" si="5">IF(N139="znížená",J139,0)</f>
        <v>0</v>
      </c>
      <c r="BG139" s="156">
        <f t="shared" ref="BG139:BG166" si="6">IF(N139="zákl. prenesená",J139,0)</f>
        <v>0</v>
      </c>
      <c r="BH139" s="156">
        <f t="shared" ref="BH139:BH166" si="7">IF(N139="zníž. prenesená",J139,0)</f>
        <v>0</v>
      </c>
      <c r="BI139" s="156">
        <f t="shared" ref="BI139:BI166" si="8">IF(N139="nulová",J139,0)</f>
        <v>0</v>
      </c>
      <c r="BJ139" s="16" t="s">
        <v>87</v>
      </c>
      <c r="BK139" s="156">
        <f t="shared" ref="BK139:BK166" si="9">ROUND(I139*H139,2)</f>
        <v>0</v>
      </c>
      <c r="BL139" s="16" t="s">
        <v>465</v>
      </c>
      <c r="BM139" s="155" t="s">
        <v>210</v>
      </c>
    </row>
    <row r="140" spans="2:65" s="1" customFormat="1" ht="24.15" customHeight="1">
      <c r="B140" s="142"/>
      <c r="C140" s="178" t="s">
        <v>185</v>
      </c>
      <c r="D140" s="178" t="s">
        <v>178</v>
      </c>
      <c r="E140" s="179" t="s">
        <v>559</v>
      </c>
      <c r="F140" s="180" t="s">
        <v>560</v>
      </c>
      <c r="G140" s="181" t="s">
        <v>196</v>
      </c>
      <c r="H140" s="182">
        <v>20</v>
      </c>
      <c r="I140" s="183"/>
      <c r="J140" s="184">
        <f t="shared" si="0"/>
        <v>0</v>
      </c>
      <c r="K140" s="185"/>
      <c r="L140" s="186"/>
      <c r="M140" s="187" t="s">
        <v>1</v>
      </c>
      <c r="N140" s="188" t="s">
        <v>40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AR140" s="155" t="s">
        <v>551</v>
      </c>
      <c r="AT140" s="155" t="s">
        <v>178</v>
      </c>
      <c r="AU140" s="155" t="s">
        <v>87</v>
      </c>
      <c r="AY140" s="16" t="s">
        <v>148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6" t="s">
        <v>87</v>
      </c>
      <c r="BK140" s="156">
        <f t="shared" si="9"/>
        <v>0</v>
      </c>
      <c r="BL140" s="16" t="s">
        <v>465</v>
      </c>
      <c r="BM140" s="155" t="s">
        <v>222</v>
      </c>
    </row>
    <row r="141" spans="2:65" s="1" customFormat="1" ht="21.75" customHeight="1">
      <c r="B141" s="142"/>
      <c r="C141" s="143" t="s">
        <v>181</v>
      </c>
      <c r="D141" s="143" t="s">
        <v>150</v>
      </c>
      <c r="E141" s="144" t="s">
        <v>561</v>
      </c>
      <c r="F141" s="145" t="s">
        <v>562</v>
      </c>
      <c r="G141" s="146" t="s">
        <v>242</v>
      </c>
      <c r="H141" s="147">
        <v>2</v>
      </c>
      <c r="I141" s="148"/>
      <c r="J141" s="149">
        <f t="shared" si="0"/>
        <v>0</v>
      </c>
      <c r="K141" s="150"/>
      <c r="L141" s="31"/>
      <c r="M141" s="151" t="s">
        <v>1</v>
      </c>
      <c r="N141" s="152" t="s">
        <v>40</v>
      </c>
      <c r="P141" s="153">
        <f t="shared" si="1"/>
        <v>0</v>
      </c>
      <c r="Q141" s="153">
        <v>0</v>
      </c>
      <c r="R141" s="153">
        <f t="shared" si="2"/>
        <v>0</v>
      </c>
      <c r="S141" s="153">
        <v>0</v>
      </c>
      <c r="T141" s="154">
        <f t="shared" si="3"/>
        <v>0</v>
      </c>
      <c r="AR141" s="155" t="s">
        <v>465</v>
      </c>
      <c r="AT141" s="155" t="s">
        <v>150</v>
      </c>
      <c r="AU141" s="155" t="s">
        <v>87</v>
      </c>
      <c r="AY141" s="16" t="s">
        <v>148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6" t="s">
        <v>87</v>
      </c>
      <c r="BK141" s="156">
        <f t="shared" si="9"/>
        <v>0</v>
      </c>
      <c r="BL141" s="16" t="s">
        <v>465</v>
      </c>
      <c r="BM141" s="155" t="s">
        <v>231</v>
      </c>
    </row>
    <row r="142" spans="2:65" s="1" customFormat="1" ht="24.15" customHeight="1">
      <c r="B142" s="142"/>
      <c r="C142" s="178" t="s">
        <v>193</v>
      </c>
      <c r="D142" s="178" t="s">
        <v>178</v>
      </c>
      <c r="E142" s="179" t="s">
        <v>563</v>
      </c>
      <c r="F142" s="180" t="s">
        <v>564</v>
      </c>
      <c r="G142" s="181" t="s">
        <v>242</v>
      </c>
      <c r="H142" s="182">
        <v>2</v>
      </c>
      <c r="I142" s="183"/>
      <c r="J142" s="184">
        <f t="shared" si="0"/>
        <v>0</v>
      </c>
      <c r="K142" s="185"/>
      <c r="L142" s="186"/>
      <c r="M142" s="187" t="s">
        <v>1</v>
      </c>
      <c r="N142" s="188" t="s">
        <v>40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AR142" s="155" t="s">
        <v>551</v>
      </c>
      <c r="AT142" s="155" t="s">
        <v>178</v>
      </c>
      <c r="AU142" s="155" t="s">
        <v>87</v>
      </c>
      <c r="AY142" s="16" t="s">
        <v>148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6" t="s">
        <v>87</v>
      </c>
      <c r="BK142" s="156">
        <f t="shared" si="9"/>
        <v>0</v>
      </c>
      <c r="BL142" s="16" t="s">
        <v>465</v>
      </c>
      <c r="BM142" s="155" t="s">
        <v>244</v>
      </c>
    </row>
    <row r="143" spans="2:65" s="1" customFormat="1" ht="24.15" customHeight="1">
      <c r="B143" s="142"/>
      <c r="C143" s="143" t="s">
        <v>198</v>
      </c>
      <c r="D143" s="143" t="s">
        <v>150</v>
      </c>
      <c r="E143" s="144" t="s">
        <v>577</v>
      </c>
      <c r="F143" s="145" t="s">
        <v>578</v>
      </c>
      <c r="G143" s="146" t="s">
        <v>242</v>
      </c>
      <c r="H143" s="147">
        <v>6</v>
      </c>
      <c r="I143" s="148"/>
      <c r="J143" s="149">
        <f t="shared" si="0"/>
        <v>0</v>
      </c>
      <c r="K143" s="150"/>
      <c r="L143" s="31"/>
      <c r="M143" s="151" t="s">
        <v>1</v>
      </c>
      <c r="N143" s="152" t="s">
        <v>40</v>
      </c>
      <c r="P143" s="153">
        <f t="shared" si="1"/>
        <v>0</v>
      </c>
      <c r="Q143" s="153">
        <v>0</v>
      </c>
      <c r="R143" s="153">
        <f t="shared" si="2"/>
        <v>0</v>
      </c>
      <c r="S143" s="153">
        <v>0</v>
      </c>
      <c r="T143" s="154">
        <f t="shared" si="3"/>
        <v>0</v>
      </c>
      <c r="AR143" s="155" t="s">
        <v>465</v>
      </c>
      <c r="AT143" s="155" t="s">
        <v>150</v>
      </c>
      <c r="AU143" s="155" t="s">
        <v>87</v>
      </c>
      <c r="AY143" s="16" t="s">
        <v>148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6" t="s">
        <v>87</v>
      </c>
      <c r="BK143" s="156">
        <f t="shared" si="9"/>
        <v>0</v>
      </c>
      <c r="BL143" s="16" t="s">
        <v>465</v>
      </c>
      <c r="BM143" s="155" t="s">
        <v>7</v>
      </c>
    </row>
    <row r="144" spans="2:65" s="1" customFormat="1" ht="24.15" customHeight="1">
      <c r="B144" s="142"/>
      <c r="C144" s="143" t="s">
        <v>206</v>
      </c>
      <c r="D144" s="143" t="s">
        <v>150</v>
      </c>
      <c r="E144" s="144" t="s">
        <v>579</v>
      </c>
      <c r="F144" s="145" t="s">
        <v>580</v>
      </c>
      <c r="G144" s="146" t="s">
        <v>242</v>
      </c>
      <c r="H144" s="147">
        <v>6</v>
      </c>
      <c r="I144" s="148"/>
      <c r="J144" s="149">
        <f t="shared" si="0"/>
        <v>0</v>
      </c>
      <c r="K144" s="150"/>
      <c r="L144" s="31"/>
      <c r="M144" s="151" t="s">
        <v>1</v>
      </c>
      <c r="N144" s="152" t="s">
        <v>40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AR144" s="155" t="s">
        <v>465</v>
      </c>
      <c r="AT144" s="155" t="s">
        <v>150</v>
      </c>
      <c r="AU144" s="155" t="s">
        <v>87</v>
      </c>
      <c r="AY144" s="16" t="s">
        <v>148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6" t="s">
        <v>87</v>
      </c>
      <c r="BK144" s="156">
        <f t="shared" si="9"/>
        <v>0</v>
      </c>
      <c r="BL144" s="16" t="s">
        <v>465</v>
      </c>
      <c r="BM144" s="155" t="s">
        <v>260</v>
      </c>
    </row>
    <row r="145" spans="2:65" s="1" customFormat="1" ht="24.15" customHeight="1">
      <c r="B145" s="142"/>
      <c r="C145" s="143" t="s">
        <v>210</v>
      </c>
      <c r="D145" s="143" t="s">
        <v>150</v>
      </c>
      <c r="E145" s="144" t="s">
        <v>581</v>
      </c>
      <c r="F145" s="145" t="s">
        <v>582</v>
      </c>
      <c r="G145" s="146" t="s">
        <v>242</v>
      </c>
      <c r="H145" s="147">
        <v>1</v>
      </c>
      <c r="I145" s="148"/>
      <c r="J145" s="149">
        <f t="shared" si="0"/>
        <v>0</v>
      </c>
      <c r="K145" s="150"/>
      <c r="L145" s="31"/>
      <c r="M145" s="151" t="s">
        <v>1</v>
      </c>
      <c r="N145" s="152" t="s">
        <v>40</v>
      </c>
      <c r="P145" s="153">
        <f t="shared" si="1"/>
        <v>0</v>
      </c>
      <c r="Q145" s="153">
        <v>0</v>
      </c>
      <c r="R145" s="153">
        <f t="shared" si="2"/>
        <v>0</v>
      </c>
      <c r="S145" s="153">
        <v>0</v>
      </c>
      <c r="T145" s="154">
        <f t="shared" si="3"/>
        <v>0</v>
      </c>
      <c r="AR145" s="155" t="s">
        <v>465</v>
      </c>
      <c r="AT145" s="155" t="s">
        <v>150</v>
      </c>
      <c r="AU145" s="155" t="s">
        <v>87</v>
      </c>
      <c r="AY145" s="16" t="s">
        <v>148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6" t="s">
        <v>87</v>
      </c>
      <c r="BK145" s="156">
        <f t="shared" si="9"/>
        <v>0</v>
      </c>
      <c r="BL145" s="16" t="s">
        <v>465</v>
      </c>
      <c r="BM145" s="155" t="s">
        <v>268</v>
      </c>
    </row>
    <row r="146" spans="2:65" s="1" customFormat="1" ht="21.75" customHeight="1">
      <c r="B146" s="142"/>
      <c r="C146" s="178" t="s">
        <v>218</v>
      </c>
      <c r="D146" s="178" t="s">
        <v>178</v>
      </c>
      <c r="E146" s="179" t="s">
        <v>583</v>
      </c>
      <c r="F146" s="180" t="s">
        <v>584</v>
      </c>
      <c r="G146" s="181" t="s">
        <v>242</v>
      </c>
      <c r="H146" s="182">
        <v>1</v>
      </c>
      <c r="I146" s="183"/>
      <c r="J146" s="184">
        <f t="shared" si="0"/>
        <v>0</v>
      </c>
      <c r="K146" s="185"/>
      <c r="L146" s="186"/>
      <c r="M146" s="187" t="s">
        <v>1</v>
      </c>
      <c r="N146" s="188" t="s">
        <v>40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AR146" s="155" t="s">
        <v>551</v>
      </c>
      <c r="AT146" s="155" t="s">
        <v>178</v>
      </c>
      <c r="AU146" s="155" t="s">
        <v>87</v>
      </c>
      <c r="AY146" s="16" t="s">
        <v>148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6" t="s">
        <v>87</v>
      </c>
      <c r="BK146" s="156">
        <f t="shared" si="9"/>
        <v>0</v>
      </c>
      <c r="BL146" s="16" t="s">
        <v>465</v>
      </c>
      <c r="BM146" s="155" t="s">
        <v>277</v>
      </c>
    </row>
    <row r="147" spans="2:65" s="1" customFormat="1" ht="16.5" customHeight="1">
      <c r="B147" s="142"/>
      <c r="C147" s="178" t="s">
        <v>222</v>
      </c>
      <c r="D147" s="178" t="s">
        <v>178</v>
      </c>
      <c r="E147" s="179" t="s">
        <v>585</v>
      </c>
      <c r="F147" s="180" t="s">
        <v>586</v>
      </c>
      <c r="G147" s="181" t="s">
        <v>242</v>
      </c>
      <c r="H147" s="182">
        <v>2</v>
      </c>
      <c r="I147" s="183"/>
      <c r="J147" s="184">
        <f t="shared" si="0"/>
        <v>0</v>
      </c>
      <c r="K147" s="185"/>
      <c r="L147" s="186"/>
      <c r="M147" s="187" t="s">
        <v>1</v>
      </c>
      <c r="N147" s="188" t="s">
        <v>40</v>
      </c>
      <c r="P147" s="153">
        <f t="shared" si="1"/>
        <v>0</v>
      </c>
      <c r="Q147" s="153">
        <v>0</v>
      </c>
      <c r="R147" s="153">
        <f t="shared" si="2"/>
        <v>0</v>
      </c>
      <c r="S147" s="153">
        <v>0</v>
      </c>
      <c r="T147" s="154">
        <f t="shared" si="3"/>
        <v>0</v>
      </c>
      <c r="AR147" s="155" t="s">
        <v>551</v>
      </c>
      <c r="AT147" s="155" t="s">
        <v>178</v>
      </c>
      <c r="AU147" s="155" t="s">
        <v>87</v>
      </c>
      <c r="AY147" s="16" t="s">
        <v>148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6" t="s">
        <v>87</v>
      </c>
      <c r="BK147" s="156">
        <f t="shared" si="9"/>
        <v>0</v>
      </c>
      <c r="BL147" s="16" t="s">
        <v>465</v>
      </c>
      <c r="BM147" s="155" t="s">
        <v>286</v>
      </c>
    </row>
    <row r="148" spans="2:65" s="1" customFormat="1" ht="24.15" customHeight="1">
      <c r="B148" s="142"/>
      <c r="C148" s="143" t="s">
        <v>226</v>
      </c>
      <c r="D148" s="143" t="s">
        <v>150</v>
      </c>
      <c r="E148" s="144" t="s">
        <v>587</v>
      </c>
      <c r="F148" s="145" t="s">
        <v>588</v>
      </c>
      <c r="G148" s="146" t="s">
        <v>242</v>
      </c>
      <c r="H148" s="147">
        <v>1</v>
      </c>
      <c r="I148" s="148"/>
      <c r="J148" s="149">
        <f t="shared" si="0"/>
        <v>0</v>
      </c>
      <c r="K148" s="150"/>
      <c r="L148" s="31"/>
      <c r="M148" s="151" t="s">
        <v>1</v>
      </c>
      <c r="N148" s="152" t="s">
        <v>40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AR148" s="155" t="s">
        <v>465</v>
      </c>
      <c r="AT148" s="155" t="s">
        <v>150</v>
      </c>
      <c r="AU148" s="155" t="s">
        <v>87</v>
      </c>
      <c r="AY148" s="16" t="s">
        <v>148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6" t="s">
        <v>87</v>
      </c>
      <c r="BK148" s="156">
        <f t="shared" si="9"/>
        <v>0</v>
      </c>
      <c r="BL148" s="16" t="s">
        <v>465</v>
      </c>
      <c r="BM148" s="155" t="s">
        <v>295</v>
      </c>
    </row>
    <row r="149" spans="2:65" s="1" customFormat="1" ht="16.5" customHeight="1">
      <c r="B149" s="142"/>
      <c r="C149" s="178" t="s">
        <v>231</v>
      </c>
      <c r="D149" s="178" t="s">
        <v>178</v>
      </c>
      <c r="E149" s="179" t="s">
        <v>589</v>
      </c>
      <c r="F149" s="180" t="s">
        <v>590</v>
      </c>
      <c r="G149" s="181" t="s">
        <v>242</v>
      </c>
      <c r="H149" s="182">
        <v>1</v>
      </c>
      <c r="I149" s="183"/>
      <c r="J149" s="184">
        <f t="shared" si="0"/>
        <v>0</v>
      </c>
      <c r="K149" s="185"/>
      <c r="L149" s="186"/>
      <c r="M149" s="187" t="s">
        <v>1</v>
      </c>
      <c r="N149" s="188" t="s">
        <v>40</v>
      </c>
      <c r="P149" s="153">
        <f t="shared" si="1"/>
        <v>0</v>
      </c>
      <c r="Q149" s="153">
        <v>0</v>
      </c>
      <c r="R149" s="153">
        <f t="shared" si="2"/>
        <v>0</v>
      </c>
      <c r="S149" s="153">
        <v>0</v>
      </c>
      <c r="T149" s="154">
        <f t="shared" si="3"/>
        <v>0</v>
      </c>
      <c r="AR149" s="155" t="s">
        <v>551</v>
      </c>
      <c r="AT149" s="155" t="s">
        <v>178</v>
      </c>
      <c r="AU149" s="155" t="s">
        <v>87</v>
      </c>
      <c r="AY149" s="16" t="s">
        <v>148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6" t="s">
        <v>87</v>
      </c>
      <c r="BK149" s="156">
        <f t="shared" si="9"/>
        <v>0</v>
      </c>
      <c r="BL149" s="16" t="s">
        <v>465</v>
      </c>
      <c r="BM149" s="155" t="s">
        <v>309</v>
      </c>
    </row>
    <row r="150" spans="2:65" s="1" customFormat="1" ht="16.5" customHeight="1">
      <c r="B150" s="142"/>
      <c r="C150" s="178" t="s">
        <v>239</v>
      </c>
      <c r="D150" s="178" t="s">
        <v>178</v>
      </c>
      <c r="E150" s="179" t="s">
        <v>585</v>
      </c>
      <c r="F150" s="180" t="s">
        <v>586</v>
      </c>
      <c r="G150" s="181" t="s">
        <v>242</v>
      </c>
      <c r="H150" s="182">
        <v>1</v>
      </c>
      <c r="I150" s="183"/>
      <c r="J150" s="184">
        <f t="shared" si="0"/>
        <v>0</v>
      </c>
      <c r="K150" s="185"/>
      <c r="L150" s="186"/>
      <c r="M150" s="187" t="s">
        <v>1</v>
      </c>
      <c r="N150" s="188" t="s">
        <v>40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AR150" s="155" t="s">
        <v>551</v>
      </c>
      <c r="AT150" s="155" t="s">
        <v>178</v>
      </c>
      <c r="AU150" s="155" t="s">
        <v>87</v>
      </c>
      <c r="AY150" s="16" t="s">
        <v>148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6" t="s">
        <v>87</v>
      </c>
      <c r="BK150" s="156">
        <f t="shared" si="9"/>
        <v>0</v>
      </c>
      <c r="BL150" s="16" t="s">
        <v>465</v>
      </c>
      <c r="BM150" s="155" t="s">
        <v>319</v>
      </c>
    </row>
    <row r="151" spans="2:65" s="1" customFormat="1" ht="21.75" customHeight="1">
      <c r="B151" s="142"/>
      <c r="C151" s="143" t="s">
        <v>244</v>
      </c>
      <c r="D151" s="143" t="s">
        <v>150</v>
      </c>
      <c r="E151" s="144" t="s">
        <v>745</v>
      </c>
      <c r="F151" s="145" t="s">
        <v>746</v>
      </c>
      <c r="G151" s="146" t="s">
        <v>242</v>
      </c>
      <c r="H151" s="147">
        <v>1</v>
      </c>
      <c r="I151" s="148"/>
      <c r="J151" s="149">
        <f t="shared" si="0"/>
        <v>0</v>
      </c>
      <c r="K151" s="150"/>
      <c r="L151" s="31"/>
      <c r="M151" s="151" t="s">
        <v>1</v>
      </c>
      <c r="N151" s="152" t="s">
        <v>40</v>
      </c>
      <c r="P151" s="153">
        <f t="shared" si="1"/>
        <v>0</v>
      </c>
      <c r="Q151" s="153">
        <v>0</v>
      </c>
      <c r="R151" s="153">
        <f t="shared" si="2"/>
        <v>0</v>
      </c>
      <c r="S151" s="153">
        <v>0</v>
      </c>
      <c r="T151" s="154">
        <f t="shared" si="3"/>
        <v>0</v>
      </c>
      <c r="AR151" s="155" t="s">
        <v>465</v>
      </c>
      <c r="AT151" s="155" t="s">
        <v>150</v>
      </c>
      <c r="AU151" s="155" t="s">
        <v>87</v>
      </c>
      <c r="AY151" s="16" t="s">
        <v>148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6" t="s">
        <v>87</v>
      </c>
      <c r="BK151" s="156">
        <f t="shared" si="9"/>
        <v>0</v>
      </c>
      <c r="BL151" s="16" t="s">
        <v>465</v>
      </c>
      <c r="BM151" s="155" t="s">
        <v>330</v>
      </c>
    </row>
    <row r="152" spans="2:65" s="1" customFormat="1" ht="16.5" customHeight="1">
      <c r="B152" s="142"/>
      <c r="C152" s="178" t="s">
        <v>249</v>
      </c>
      <c r="D152" s="178" t="s">
        <v>178</v>
      </c>
      <c r="E152" s="179" t="s">
        <v>747</v>
      </c>
      <c r="F152" s="180" t="s">
        <v>748</v>
      </c>
      <c r="G152" s="181" t="s">
        <v>242</v>
      </c>
      <c r="H152" s="182">
        <v>1</v>
      </c>
      <c r="I152" s="183"/>
      <c r="J152" s="184">
        <f t="shared" si="0"/>
        <v>0</v>
      </c>
      <c r="K152" s="185"/>
      <c r="L152" s="186"/>
      <c r="M152" s="187" t="s">
        <v>1</v>
      </c>
      <c r="N152" s="188" t="s">
        <v>40</v>
      </c>
      <c r="P152" s="153">
        <f t="shared" si="1"/>
        <v>0</v>
      </c>
      <c r="Q152" s="153">
        <v>0</v>
      </c>
      <c r="R152" s="153">
        <f t="shared" si="2"/>
        <v>0</v>
      </c>
      <c r="S152" s="153">
        <v>0</v>
      </c>
      <c r="T152" s="154">
        <f t="shared" si="3"/>
        <v>0</v>
      </c>
      <c r="AR152" s="155" t="s">
        <v>551</v>
      </c>
      <c r="AT152" s="155" t="s">
        <v>178</v>
      </c>
      <c r="AU152" s="155" t="s">
        <v>87</v>
      </c>
      <c r="AY152" s="16" t="s">
        <v>148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6" t="s">
        <v>87</v>
      </c>
      <c r="BK152" s="156">
        <f t="shared" si="9"/>
        <v>0</v>
      </c>
      <c r="BL152" s="16" t="s">
        <v>465</v>
      </c>
      <c r="BM152" s="155" t="s">
        <v>340</v>
      </c>
    </row>
    <row r="153" spans="2:65" s="1" customFormat="1" ht="16.5" customHeight="1">
      <c r="B153" s="142"/>
      <c r="C153" s="143" t="s">
        <v>7</v>
      </c>
      <c r="D153" s="143" t="s">
        <v>150</v>
      </c>
      <c r="E153" s="144" t="s">
        <v>599</v>
      </c>
      <c r="F153" s="145" t="s">
        <v>600</v>
      </c>
      <c r="G153" s="146" t="s">
        <v>242</v>
      </c>
      <c r="H153" s="147">
        <v>10</v>
      </c>
      <c r="I153" s="148"/>
      <c r="J153" s="149">
        <f t="shared" si="0"/>
        <v>0</v>
      </c>
      <c r="K153" s="150"/>
      <c r="L153" s="31"/>
      <c r="M153" s="151" t="s">
        <v>1</v>
      </c>
      <c r="N153" s="152" t="s">
        <v>40</v>
      </c>
      <c r="P153" s="153">
        <f t="shared" si="1"/>
        <v>0</v>
      </c>
      <c r="Q153" s="153">
        <v>0</v>
      </c>
      <c r="R153" s="153">
        <f t="shared" si="2"/>
        <v>0</v>
      </c>
      <c r="S153" s="153">
        <v>0</v>
      </c>
      <c r="T153" s="154">
        <f t="shared" si="3"/>
        <v>0</v>
      </c>
      <c r="AR153" s="155" t="s">
        <v>465</v>
      </c>
      <c r="AT153" s="155" t="s">
        <v>150</v>
      </c>
      <c r="AU153" s="155" t="s">
        <v>87</v>
      </c>
      <c r="AY153" s="16" t="s">
        <v>148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6" t="s">
        <v>87</v>
      </c>
      <c r="BK153" s="156">
        <f t="shared" si="9"/>
        <v>0</v>
      </c>
      <c r="BL153" s="16" t="s">
        <v>465</v>
      </c>
      <c r="BM153" s="155" t="s">
        <v>349</v>
      </c>
    </row>
    <row r="154" spans="2:65" s="1" customFormat="1" ht="33" customHeight="1">
      <c r="B154" s="142"/>
      <c r="C154" s="178" t="s">
        <v>256</v>
      </c>
      <c r="D154" s="178" t="s">
        <v>178</v>
      </c>
      <c r="E154" s="179" t="s">
        <v>603</v>
      </c>
      <c r="F154" s="180" t="s">
        <v>749</v>
      </c>
      <c r="G154" s="181" t="s">
        <v>242</v>
      </c>
      <c r="H154" s="182">
        <v>1</v>
      </c>
      <c r="I154" s="183"/>
      <c r="J154" s="184">
        <f t="shared" si="0"/>
        <v>0</v>
      </c>
      <c r="K154" s="185"/>
      <c r="L154" s="186"/>
      <c r="M154" s="187" t="s">
        <v>1</v>
      </c>
      <c r="N154" s="188" t="s">
        <v>40</v>
      </c>
      <c r="P154" s="153">
        <f t="shared" si="1"/>
        <v>0</v>
      </c>
      <c r="Q154" s="153">
        <v>0</v>
      </c>
      <c r="R154" s="153">
        <f t="shared" si="2"/>
        <v>0</v>
      </c>
      <c r="S154" s="153">
        <v>0</v>
      </c>
      <c r="T154" s="154">
        <f t="shared" si="3"/>
        <v>0</v>
      </c>
      <c r="AR154" s="155" t="s">
        <v>551</v>
      </c>
      <c r="AT154" s="155" t="s">
        <v>178</v>
      </c>
      <c r="AU154" s="155" t="s">
        <v>87</v>
      </c>
      <c r="AY154" s="16" t="s">
        <v>148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6" t="s">
        <v>87</v>
      </c>
      <c r="BK154" s="156">
        <f t="shared" si="9"/>
        <v>0</v>
      </c>
      <c r="BL154" s="16" t="s">
        <v>465</v>
      </c>
      <c r="BM154" s="155" t="s">
        <v>360</v>
      </c>
    </row>
    <row r="155" spans="2:65" s="1" customFormat="1" ht="24.15" customHeight="1">
      <c r="B155" s="142"/>
      <c r="C155" s="178" t="s">
        <v>260</v>
      </c>
      <c r="D155" s="178" t="s">
        <v>178</v>
      </c>
      <c r="E155" s="179" t="s">
        <v>750</v>
      </c>
      <c r="F155" s="180" t="s">
        <v>751</v>
      </c>
      <c r="G155" s="181" t="s">
        <v>242</v>
      </c>
      <c r="H155" s="182">
        <v>5</v>
      </c>
      <c r="I155" s="183"/>
      <c r="J155" s="184">
        <f t="shared" si="0"/>
        <v>0</v>
      </c>
      <c r="K155" s="185"/>
      <c r="L155" s="186"/>
      <c r="M155" s="187" t="s">
        <v>1</v>
      </c>
      <c r="N155" s="188" t="s">
        <v>40</v>
      </c>
      <c r="P155" s="153">
        <f t="shared" si="1"/>
        <v>0</v>
      </c>
      <c r="Q155" s="153">
        <v>0</v>
      </c>
      <c r="R155" s="153">
        <f t="shared" si="2"/>
        <v>0</v>
      </c>
      <c r="S155" s="153">
        <v>0</v>
      </c>
      <c r="T155" s="154">
        <f t="shared" si="3"/>
        <v>0</v>
      </c>
      <c r="AR155" s="155" t="s">
        <v>551</v>
      </c>
      <c r="AT155" s="155" t="s">
        <v>178</v>
      </c>
      <c r="AU155" s="155" t="s">
        <v>87</v>
      </c>
      <c r="AY155" s="16" t="s">
        <v>148</v>
      </c>
      <c r="BE155" s="156">
        <f t="shared" si="4"/>
        <v>0</v>
      </c>
      <c r="BF155" s="156">
        <f t="shared" si="5"/>
        <v>0</v>
      </c>
      <c r="BG155" s="156">
        <f t="shared" si="6"/>
        <v>0</v>
      </c>
      <c r="BH155" s="156">
        <f t="shared" si="7"/>
        <v>0</v>
      </c>
      <c r="BI155" s="156">
        <f t="shared" si="8"/>
        <v>0</v>
      </c>
      <c r="BJ155" s="16" t="s">
        <v>87</v>
      </c>
      <c r="BK155" s="156">
        <f t="shared" si="9"/>
        <v>0</v>
      </c>
      <c r="BL155" s="16" t="s">
        <v>465</v>
      </c>
      <c r="BM155" s="155" t="s">
        <v>367</v>
      </c>
    </row>
    <row r="156" spans="2:65" s="1" customFormat="1" ht="24.15" customHeight="1">
      <c r="B156" s="142"/>
      <c r="C156" s="178" t="s">
        <v>264</v>
      </c>
      <c r="D156" s="178" t="s">
        <v>178</v>
      </c>
      <c r="E156" s="179" t="s">
        <v>752</v>
      </c>
      <c r="F156" s="180" t="s">
        <v>753</v>
      </c>
      <c r="G156" s="181" t="s">
        <v>242</v>
      </c>
      <c r="H156" s="182">
        <v>4</v>
      </c>
      <c r="I156" s="183"/>
      <c r="J156" s="184">
        <f t="shared" si="0"/>
        <v>0</v>
      </c>
      <c r="K156" s="185"/>
      <c r="L156" s="186"/>
      <c r="M156" s="187" t="s">
        <v>1</v>
      </c>
      <c r="N156" s="188" t="s">
        <v>40</v>
      </c>
      <c r="P156" s="153">
        <f t="shared" si="1"/>
        <v>0</v>
      </c>
      <c r="Q156" s="153">
        <v>0</v>
      </c>
      <c r="R156" s="153">
        <f t="shared" si="2"/>
        <v>0</v>
      </c>
      <c r="S156" s="153">
        <v>0</v>
      </c>
      <c r="T156" s="154">
        <f t="shared" si="3"/>
        <v>0</v>
      </c>
      <c r="AR156" s="155" t="s">
        <v>551</v>
      </c>
      <c r="AT156" s="155" t="s">
        <v>178</v>
      </c>
      <c r="AU156" s="155" t="s">
        <v>87</v>
      </c>
      <c r="AY156" s="16" t="s">
        <v>148</v>
      </c>
      <c r="BE156" s="156">
        <f t="shared" si="4"/>
        <v>0</v>
      </c>
      <c r="BF156" s="156">
        <f t="shared" si="5"/>
        <v>0</v>
      </c>
      <c r="BG156" s="156">
        <f t="shared" si="6"/>
        <v>0</v>
      </c>
      <c r="BH156" s="156">
        <f t="shared" si="7"/>
        <v>0</v>
      </c>
      <c r="BI156" s="156">
        <f t="shared" si="8"/>
        <v>0</v>
      </c>
      <c r="BJ156" s="16" t="s">
        <v>87</v>
      </c>
      <c r="BK156" s="156">
        <f t="shared" si="9"/>
        <v>0</v>
      </c>
      <c r="BL156" s="16" t="s">
        <v>465</v>
      </c>
      <c r="BM156" s="155" t="s">
        <v>376</v>
      </c>
    </row>
    <row r="157" spans="2:65" s="1" customFormat="1" ht="21.75" customHeight="1">
      <c r="B157" s="142"/>
      <c r="C157" s="143" t="s">
        <v>268</v>
      </c>
      <c r="D157" s="143" t="s">
        <v>150</v>
      </c>
      <c r="E157" s="144" t="s">
        <v>605</v>
      </c>
      <c r="F157" s="145" t="s">
        <v>754</v>
      </c>
      <c r="G157" s="146" t="s">
        <v>242</v>
      </c>
      <c r="H157" s="147">
        <v>6</v>
      </c>
      <c r="I157" s="148"/>
      <c r="J157" s="149">
        <f t="shared" si="0"/>
        <v>0</v>
      </c>
      <c r="K157" s="150"/>
      <c r="L157" s="31"/>
      <c r="M157" s="151" t="s">
        <v>1</v>
      </c>
      <c r="N157" s="152" t="s">
        <v>40</v>
      </c>
      <c r="P157" s="153">
        <f t="shared" si="1"/>
        <v>0</v>
      </c>
      <c r="Q157" s="153">
        <v>0</v>
      </c>
      <c r="R157" s="153">
        <f t="shared" si="2"/>
        <v>0</v>
      </c>
      <c r="S157" s="153">
        <v>0</v>
      </c>
      <c r="T157" s="154">
        <f t="shared" si="3"/>
        <v>0</v>
      </c>
      <c r="AR157" s="155" t="s">
        <v>465</v>
      </c>
      <c r="AT157" s="155" t="s">
        <v>150</v>
      </c>
      <c r="AU157" s="155" t="s">
        <v>87</v>
      </c>
      <c r="AY157" s="16" t="s">
        <v>148</v>
      </c>
      <c r="BE157" s="156">
        <f t="shared" si="4"/>
        <v>0</v>
      </c>
      <c r="BF157" s="156">
        <f t="shared" si="5"/>
        <v>0</v>
      </c>
      <c r="BG157" s="156">
        <f t="shared" si="6"/>
        <v>0</v>
      </c>
      <c r="BH157" s="156">
        <f t="shared" si="7"/>
        <v>0</v>
      </c>
      <c r="BI157" s="156">
        <f t="shared" si="8"/>
        <v>0</v>
      </c>
      <c r="BJ157" s="16" t="s">
        <v>87</v>
      </c>
      <c r="BK157" s="156">
        <f t="shared" si="9"/>
        <v>0</v>
      </c>
      <c r="BL157" s="16" t="s">
        <v>465</v>
      </c>
      <c r="BM157" s="155" t="s">
        <v>385</v>
      </c>
    </row>
    <row r="158" spans="2:65" s="1" customFormat="1" ht="16.5" customHeight="1">
      <c r="B158" s="142"/>
      <c r="C158" s="143" t="s">
        <v>273</v>
      </c>
      <c r="D158" s="143" t="s">
        <v>150</v>
      </c>
      <c r="E158" s="144" t="s">
        <v>607</v>
      </c>
      <c r="F158" s="145" t="s">
        <v>755</v>
      </c>
      <c r="G158" s="146" t="s">
        <v>242</v>
      </c>
      <c r="H158" s="147">
        <v>4</v>
      </c>
      <c r="I158" s="148"/>
      <c r="J158" s="149">
        <f t="shared" si="0"/>
        <v>0</v>
      </c>
      <c r="K158" s="150"/>
      <c r="L158" s="31"/>
      <c r="M158" s="151" t="s">
        <v>1</v>
      </c>
      <c r="N158" s="152" t="s">
        <v>40</v>
      </c>
      <c r="P158" s="153">
        <f t="shared" si="1"/>
        <v>0</v>
      </c>
      <c r="Q158" s="153">
        <v>0</v>
      </c>
      <c r="R158" s="153">
        <f t="shared" si="2"/>
        <v>0</v>
      </c>
      <c r="S158" s="153">
        <v>0</v>
      </c>
      <c r="T158" s="154">
        <f t="shared" si="3"/>
        <v>0</v>
      </c>
      <c r="AR158" s="155" t="s">
        <v>465</v>
      </c>
      <c r="AT158" s="155" t="s">
        <v>150</v>
      </c>
      <c r="AU158" s="155" t="s">
        <v>87</v>
      </c>
      <c r="AY158" s="16" t="s">
        <v>148</v>
      </c>
      <c r="BE158" s="156">
        <f t="shared" si="4"/>
        <v>0</v>
      </c>
      <c r="BF158" s="156">
        <f t="shared" si="5"/>
        <v>0</v>
      </c>
      <c r="BG158" s="156">
        <f t="shared" si="6"/>
        <v>0</v>
      </c>
      <c r="BH158" s="156">
        <f t="shared" si="7"/>
        <v>0</v>
      </c>
      <c r="BI158" s="156">
        <f t="shared" si="8"/>
        <v>0</v>
      </c>
      <c r="BJ158" s="16" t="s">
        <v>87</v>
      </c>
      <c r="BK158" s="156">
        <f t="shared" si="9"/>
        <v>0</v>
      </c>
      <c r="BL158" s="16" t="s">
        <v>465</v>
      </c>
      <c r="BM158" s="155" t="s">
        <v>395</v>
      </c>
    </row>
    <row r="159" spans="2:65" s="1" customFormat="1" ht="21.75" customHeight="1">
      <c r="B159" s="142"/>
      <c r="C159" s="143" t="s">
        <v>277</v>
      </c>
      <c r="D159" s="143" t="s">
        <v>150</v>
      </c>
      <c r="E159" s="144" t="s">
        <v>756</v>
      </c>
      <c r="F159" s="145" t="s">
        <v>757</v>
      </c>
      <c r="G159" s="146" t="s">
        <v>196</v>
      </c>
      <c r="H159" s="147">
        <v>20</v>
      </c>
      <c r="I159" s="148"/>
      <c r="J159" s="149">
        <f t="shared" si="0"/>
        <v>0</v>
      </c>
      <c r="K159" s="150"/>
      <c r="L159" s="31"/>
      <c r="M159" s="151" t="s">
        <v>1</v>
      </c>
      <c r="N159" s="152" t="s">
        <v>40</v>
      </c>
      <c r="P159" s="153">
        <f t="shared" si="1"/>
        <v>0</v>
      </c>
      <c r="Q159" s="153">
        <v>0</v>
      </c>
      <c r="R159" s="153">
        <f t="shared" si="2"/>
        <v>0</v>
      </c>
      <c r="S159" s="153">
        <v>0</v>
      </c>
      <c r="T159" s="154">
        <f t="shared" si="3"/>
        <v>0</v>
      </c>
      <c r="AR159" s="155" t="s">
        <v>465</v>
      </c>
      <c r="AT159" s="155" t="s">
        <v>150</v>
      </c>
      <c r="AU159" s="155" t="s">
        <v>87</v>
      </c>
      <c r="AY159" s="16" t="s">
        <v>148</v>
      </c>
      <c r="BE159" s="156">
        <f t="shared" si="4"/>
        <v>0</v>
      </c>
      <c r="BF159" s="156">
        <f t="shared" si="5"/>
        <v>0</v>
      </c>
      <c r="BG159" s="156">
        <f t="shared" si="6"/>
        <v>0</v>
      </c>
      <c r="BH159" s="156">
        <f t="shared" si="7"/>
        <v>0</v>
      </c>
      <c r="BI159" s="156">
        <f t="shared" si="8"/>
        <v>0</v>
      </c>
      <c r="BJ159" s="16" t="s">
        <v>87</v>
      </c>
      <c r="BK159" s="156">
        <f t="shared" si="9"/>
        <v>0</v>
      </c>
      <c r="BL159" s="16" t="s">
        <v>465</v>
      </c>
      <c r="BM159" s="155" t="s">
        <v>406</v>
      </c>
    </row>
    <row r="160" spans="2:65" s="1" customFormat="1" ht="16.5" customHeight="1">
      <c r="B160" s="142"/>
      <c r="C160" s="178" t="s">
        <v>281</v>
      </c>
      <c r="D160" s="178" t="s">
        <v>178</v>
      </c>
      <c r="E160" s="179" t="s">
        <v>758</v>
      </c>
      <c r="F160" s="180" t="s">
        <v>759</v>
      </c>
      <c r="G160" s="181" t="s">
        <v>196</v>
      </c>
      <c r="H160" s="182">
        <v>20</v>
      </c>
      <c r="I160" s="183"/>
      <c r="J160" s="184">
        <f t="shared" si="0"/>
        <v>0</v>
      </c>
      <c r="K160" s="185"/>
      <c r="L160" s="186"/>
      <c r="M160" s="187" t="s">
        <v>1</v>
      </c>
      <c r="N160" s="188" t="s">
        <v>40</v>
      </c>
      <c r="P160" s="153">
        <f t="shared" si="1"/>
        <v>0</v>
      </c>
      <c r="Q160" s="153">
        <v>0</v>
      </c>
      <c r="R160" s="153">
        <f t="shared" si="2"/>
        <v>0</v>
      </c>
      <c r="S160" s="153">
        <v>0</v>
      </c>
      <c r="T160" s="154">
        <f t="shared" si="3"/>
        <v>0</v>
      </c>
      <c r="AR160" s="155" t="s">
        <v>551</v>
      </c>
      <c r="AT160" s="155" t="s">
        <v>178</v>
      </c>
      <c r="AU160" s="155" t="s">
        <v>87</v>
      </c>
      <c r="AY160" s="16" t="s">
        <v>148</v>
      </c>
      <c r="BE160" s="156">
        <f t="shared" si="4"/>
        <v>0</v>
      </c>
      <c r="BF160" s="156">
        <f t="shared" si="5"/>
        <v>0</v>
      </c>
      <c r="BG160" s="156">
        <f t="shared" si="6"/>
        <v>0</v>
      </c>
      <c r="BH160" s="156">
        <f t="shared" si="7"/>
        <v>0</v>
      </c>
      <c r="BI160" s="156">
        <f t="shared" si="8"/>
        <v>0</v>
      </c>
      <c r="BJ160" s="16" t="s">
        <v>87</v>
      </c>
      <c r="BK160" s="156">
        <f t="shared" si="9"/>
        <v>0</v>
      </c>
      <c r="BL160" s="16" t="s">
        <v>465</v>
      </c>
      <c r="BM160" s="155" t="s">
        <v>416</v>
      </c>
    </row>
    <row r="161" spans="2:65" s="1" customFormat="1" ht="24.15" customHeight="1">
      <c r="B161" s="142"/>
      <c r="C161" s="143" t="s">
        <v>286</v>
      </c>
      <c r="D161" s="143" t="s">
        <v>150</v>
      </c>
      <c r="E161" s="144" t="s">
        <v>617</v>
      </c>
      <c r="F161" s="145" t="s">
        <v>618</v>
      </c>
      <c r="G161" s="146" t="s">
        <v>196</v>
      </c>
      <c r="H161" s="147">
        <v>15</v>
      </c>
      <c r="I161" s="148"/>
      <c r="J161" s="149">
        <f t="shared" si="0"/>
        <v>0</v>
      </c>
      <c r="K161" s="150"/>
      <c r="L161" s="31"/>
      <c r="M161" s="151" t="s">
        <v>1</v>
      </c>
      <c r="N161" s="152" t="s">
        <v>40</v>
      </c>
      <c r="P161" s="153">
        <f t="shared" si="1"/>
        <v>0</v>
      </c>
      <c r="Q161" s="153">
        <v>0</v>
      </c>
      <c r="R161" s="153">
        <f t="shared" si="2"/>
        <v>0</v>
      </c>
      <c r="S161" s="153">
        <v>0</v>
      </c>
      <c r="T161" s="154">
        <f t="shared" si="3"/>
        <v>0</v>
      </c>
      <c r="AR161" s="155" t="s">
        <v>465</v>
      </c>
      <c r="AT161" s="155" t="s">
        <v>150</v>
      </c>
      <c r="AU161" s="155" t="s">
        <v>87</v>
      </c>
      <c r="AY161" s="16" t="s">
        <v>148</v>
      </c>
      <c r="BE161" s="156">
        <f t="shared" si="4"/>
        <v>0</v>
      </c>
      <c r="BF161" s="156">
        <f t="shared" si="5"/>
        <v>0</v>
      </c>
      <c r="BG161" s="156">
        <f t="shared" si="6"/>
        <v>0</v>
      </c>
      <c r="BH161" s="156">
        <f t="shared" si="7"/>
        <v>0</v>
      </c>
      <c r="BI161" s="156">
        <f t="shared" si="8"/>
        <v>0</v>
      </c>
      <c r="BJ161" s="16" t="s">
        <v>87</v>
      </c>
      <c r="BK161" s="156">
        <f t="shared" si="9"/>
        <v>0</v>
      </c>
      <c r="BL161" s="16" t="s">
        <v>465</v>
      </c>
      <c r="BM161" s="155" t="s">
        <v>426</v>
      </c>
    </row>
    <row r="162" spans="2:65" s="1" customFormat="1" ht="16.5" customHeight="1">
      <c r="B162" s="142"/>
      <c r="C162" s="178" t="s">
        <v>291</v>
      </c>
      <c r="D162" s="178" t="s">
        <v>178</v>
      </c>
      <c r="E162" s="179" t="s">
        <v>620</v>
      </c>
      <c r="F162" s="180" t="s">
        <v>621</v>
      </c>
      <c r="G162" s="181" t="s">
        <v>196</v>
      </c>
      <c r="H162" s="182">
        <v>15</v>
      </c>
      <c r="I162" s="183"/>
      <c r="J162" s="184">
        <f t="shared" si="0"/>
        <v>0</v>
      </c>
      <c r="K162" s="185"/>
      <c r="L162" s="186"/>
      <c r="M162" s="187" t="s">
        <v>1</v>
      </c>
      <c r="N162" s="188" t="s">
        <v>40</v>
      </c>
      <c r="P162" s="153">
        <f t="shared" si="1"/>
        <v>0</v>
      </c>
      <c r="Q162" s="153">
        <v>0</v>
      </c>
      <c r="R162" s="153">
        <f t="shared" si="2"/>
        <v>0</v>
      </c>
      <c r="S162" s="153">
        <v>0</v>
      </c>
      <c r="T162" s="154">
        <f t="shared" si="3"/>
        <v>0</v>
      </c>
      <c r="AR162" s="155" t="s">
        <v>551</v>
      </c>
      <c r="AT162" s="155" t="s">
        <v>178</v>
      </c>
      <c r="AU162" s="155" t="s">
        <v>87</v>
      </c>
      <c r="AY162" s="16" t="s">
        <v>148</v>
      </c>
      <c r="BE162" s="156">
        <f t="shared" si="4"/>
        <v>0</v>
      </c>
      <c r="BF162" s="156">
        <f t="shared" si="5"/>
        <v>0</v>
      </c>
      <c r="BG162" s="156">
        <f t="shared" si="6"/>
        <v>0</v>
      </c>
      <c r="BH162" s="156">
        <f t="shared" si="7"/>
        <v>0</v>
      </c>
      <c r="BI162" s="156">
        <f t="shared" si="8"/>
        <v>0</v>
      </c>
      <c r="BJ162" s="16" t="s">
        <v>87</v>
      </c>
      <c r="BK162" s="156">
        <f t="shared" si="9"/>
        <v>0</v>
      </c>
      <c r="BL162" s="16" t="s">
        <v>465</v>
      </c>
      <c r="BM162" s="155" t="s">
        <v>438</v>
      </c>
    </row>
    <row r="163" spans="2:65" s="1" customFormat="1" ht="24.15" customHeight="1">
      <c r="B163" s="142"/>
      <c r="C163" s="143" t="s">
        <v>295</v>
      </c>
      <c r="D163" s="143" t="s">
        <v>150</v>
      </c>
      <c r="E163" s="144" t="s">
        <v>623</v>
      </c>
      <c r="F163" s="145" t="s">
        <v>624</v>
      </c>
      <c r="G163" s="146" t="s">
        <v>196</v>
      </c>
      <c r="H163" s="147">
        <v>3</v>
      </c>
      <c r="I163" s="148"/>
      <c r="J163" s="149">
        <f t="shared" si="0"/>
        <v>0</v>
      </c>
      <c r="K163" s="150"/>
      <c r="L163" s="31"/>
      <c r="M163" s="151" t="s">
        <v>1</v>
      </c>
      <c r="N163" s="152" t="s">
        <v>40</v>
      </c>
      <c r="P163" s="153">
        <f t="shared" si="1"/>
        <v>0</v>
      </c>
      <c r="Q163" s="153">
        <v>0</v>
      </c>
      <c r="R163" s="153">
        <f t="shared" si="2"/>
        <v>0</v>
      </c>
      <c r="S163" s="153">
        <v>0</v>
      </c>
      <c r="T163" s="154">
        <f t="shared" si="3"/>
        <v>0</v>
      </c>
      <c r="AR163" s="155" t="s">
        <v>465</v>
      </c>
      <c r="AT163" s="155" t="s">
        <v>150</v>
      </c>
      <c r="AU163" s="155" t="s">
        <v>87</v>
      </c>
      <c r="AY163" s="16" t="s">
        <v>148</v>
      </c>
      <c r="BE163" s="156">
        <f t="shared" si="4"/>
        <v>0</v>
      </c>
      <c r="BF163" s="156">
        <f t="shared" si="5"/>
        <v>0</v>
      </c>
      <c r="BG163" s="156">
        <f t="shared" si="6"/>
        <v>0</v>
      </c>
      <c r="BH163" s="156">
        <f t="shared" si="7"/>
        <v>0</v>
      </c>
      <c r="BI163" s="156">
        <f t="shared" si="8"/>
        <v>0</v>
      </c>
      <c r="BJ163" s="16" t="s">
        <v>87</v>
      </c>
      <c r="BK163" s="156">
        <f t="shared" si="9"/>
        <v>0</v>
      </c>
      <c r="BL163" s="16" t="s">
        <v>465</v>
      </c>
      <c r="BM163" s="155" t="s">
        <v>448</v>
      </c>
    </row>
    <row r="164" spans="2:65" s="1" customFormat="1" ht="16.5" customHeight="1">
      <c r="B164" s="142"/>
      <c r="C164" s="178" t="s">
        <v>301</v>
      </c>
      <c r="D164" s="178" t="s">
        <v>178</v>
      </c>
      <c r="E164" s="179" t="s">
        <v>626</v>
      </c>
      <c r="F164" s="180" t="s">
        <v>627</v>
      </c>
      <c r="G164" s="181" t="s">
        <v>196</v>
      </c>
      <c r="H164" s="182">
        <v>3</v>
      </c>
      <c r="I164" s="183"/>
      <c r="J164" s="184">
        <f t="shared" si="0"/>
        <v>0</v>
      </c>
      <c r="K164" s="185"/>
      <c r="L164" s="186"/>
      <c r="M164" s="187" t="s">
        <v>1</v>
      </c>
      <c r="N164" s="188" t="s">
        <v>40</v>
      </c>
      <c r="P164" s="153">
        <f t="shared" si="1"/>
        <v>0</v>
      </c>
      <c r="Q164" s="153">
        <v>0</v>
      </c>
      <c r="R164" s="153">
        <f t="shared" si="2"/>
        <v>0</v>
      </c>
      <c r="S164" s="153">
        <v>0</v>
      </c>
      <c r="T164" s="154">
        <f t="shared" si="3"/>
        <v>0</v>
      </c>
      <c r="AR164" s="155" t="s">
        <v>551</v>
      </c>
      <c r="AT164" s="155" t="s">
        <v>178</v>
      </c>
      <c r="AU164" s="155" t="s">
        <v>87</v>
      </c>
      <c r="AY164" s="16" t="s">
        <v>148</v>
      </c>
      <c r="BE164" s="156">
        <f t="shared" si="4"/>
        <v>0</v>
      </c>
      <c r="BF164" s="156">
        <f t="shared" si="5"/>
        <v>0</v>
      </c>
      <c r="BG164" s="156">
        <f t="shared" si="6"/>
        <v>0</v>
      </c>
      <c r="BH164" s="156">
        <f t="shared" si="7"/>
        <v>0</v>
      </c>
      <c r="BI164" s="156">
        <f t="shared" si="8"/>
        <v>0</v>
      </c>
      <c r="BJ164" s="16" t="s">
        <v>87</v>
      </c>
      <c r="BK164" s="156">
        <f t="shared" si="9"/>
        <v>0</v>
      </c>
      <c r="BL164" s="16" t="s">
        <v>465</v>
      </c>
      <c r="BM164" s="155" t="s">
        <v>457</v>
      </c>
    </row>
    <row r="165" spans="2:65" s="1" customFormat="1" ht="21.75" customHeight="1">
      <c r="B165" s="142"/>
      <c r="C165" s="143" t="s">
        <v>309</v>
      </c>
      <c r="D165" s="143" t="s">
        <v>150</v>
      </c>
      <c r="E165" s="144" t="s">
        <v>629</v>
      </c>
      <c r="F165" s="145" t="s">
        <v>630</v>
      </c>
      <c r="G165" s="146" t="s">
        <v>196</v>
      </c>
      <c r="H165" s="147">
        <v>20</v>
      </c>
      <c r="I165" s="148"/>
      <c r="J165" s="149">
        <f t="shared" si="0"/>
        <v>0</v>
      </c>
      <c r="K165" s="150"/>
      <c r="L165" s="31"/>
      <c r="M165" s="151" t="s">
        <v>1</v>
      </c>
      <c r="N165" s="152" t="s">
        <v>40</v>
      </c>
      <c r="P165" s="153">
        <f t="shared" si="1"/>
        <v>0</v>
      </c>
      <c r="Q165" s="153">
        <v>0</v>
      </c>
      <c r="R165" s="153">
        <f t="shared" si="2"/>
        <v>0</v>
      </c>
      <c r="S165" s="153">
        <v>0</v>
      </c>
      <c r="T165" s="154">
        <f t="shared" si="3"/>
        <v>0</v>
      </c>
      <c r="AR165" s="155" t="s">
        <v>465</v>
      </c>
      <c r="AT165" s="155" t="s">
        <v>150</v>
      </c>
      <c r="AU165" s="155" t="s">
        <v>87</v>
      </c>
      <c r="AY165" s="16" t="s">
        <v>148</v>
      </c>
      <c r="BE165" s="156">
        <f t="shared" si="4"/>
        <v>0</v>
      </c>
      <c r="BF165" s="156">
        <f t="shared" si="5"/>
        <v>0</v>
      </c>
      <c r="BG165" s="156">
        <f t="shared" si="6"/>
        <v>0</v>
      </c>
      <c r="BH165" s="156">
        <f t="shared" si="7"/>
        <v>0</v>
      </c>
      <c r="BI165" s="156">
        <f t="shared" si="8"/>
        <v>0</v>
      </c>
      <c r="BJ165" s="16" t="s">
        <v>87</v>
      </c>
      <c r="BK165" s="156">
        <f t="shared" si="9"/>
        <v>0</v>
      </c>
      <c r="BL165" s="16" t="s">
        <v>465</v>
      </c>
      <c r="BM165" s="155" t="s">
        <v>465</v>
      </c>
    </row>
    <row r="166" spans="2:65" s="1" customFormat="1" ht="16.5" customHeight="1">
      <c r="B166" s="142"/>
      <c r="C166" s="143" t="s">
        <v>313</v>
      </c>
      <c r="D166" s="143" t="s">
        <v>150</v>
      </c>
      <c r="E166" s="144" t="s">
        <v>632</v>
      </c>
      <c r="F166" s="145" t="s">
        <v>633</v>
      </c>
      <c r="G166" s="146" t="s">
        <v>326</v>
      </c>
      <c r="H166" s="189"/>
      <c r="I166" s="148"/>
      <c r="J166" s="149">
        <f t="shared" si="0"/>
        <v>0</v>
      </c>
      <c r="K166" s="150"/>
      <c r="L166" s="31"/>
      <c r="M166" s="151" t="s">
        <v>1</v>
      </c>
      <c r="N166" s="152" t="s">
        <v>40</v>
      </c>
      <c r="P166" s="153">
        <f t="shared" si="1"/>
        <v>0</v>
      </c>
      <c r="Q166" s="153">
        <v>0</v>
      </c>
      <c r="R166" s="153">
        <f t="shared" si="2"/>
        <v>0</v>
      </c>
      <c r="S166" s="153">
        <v>0</v>
      </c>
      <c r="T166" s="154">
        <f t="shared" si="3"/>
        <v>0</v>
      </c>
      <c r="AR166" s="155" t="s">
        <v>465</v>
      </c>
      <c r="AT166" s="155" t="s">
        <v>150</v>
      </c>
      <c r="AU166" s="155" t="s">
        <v>87</v>
      </c>
      <c r="AY166" s="16" t="s">
        <v>148</v>
      </c>
      <c r="BE166" s="156">
        <f t="shared" si="4"/>
        <v>0</v>
      </c>
      <c r="BF166" s="156">
        <f t="shared" si="5"/>
        <v>0</v>
      </c>
      <c r="BG166" s="156">
        <f t="shared" si="6"/>
        <v>0</v>
      </c>
      <c r="BH166" s="156">
        <f t="shared" si="7"/>
        <v>0</v>
      </c>
      <c r="BI166" s="156">
        <f t="shared" si="8"/>
        <v>0</v>
      </c>
      <c r="BJ166" s="16" t="s">
        <v>87</v>
      </c>
      <c r="BK166" s="156">
        <f t="shared" si="9"/>
        <v>0</v>
      </c>
      <c r="BL166" s="16" t="s">
        <v>465</v>
      </c>
      <c r="BM166" s="155" t="s">
        <v>475</v>
      </c>
    </row>
    <row r="167" spans="2:65" s="11" customFormat="1" ht="22.65" customHeight="1">
      <c r="B167" s="130"/>
      <c r="D167" s="131" t="s">
        <v>73</v>
      </c>
      <c r="E167" s="140" t="s">
        <v>635</v>
      </c>
      <c r="F167" s="140" t="s">
        <v>636</v>
      </c>
      <c r="I167" s="133"/>
      <c r="J167" s="141">
        <f>BK167</f>
        <v>0</v>
      </c>
      <c r="L167" s="130"/>
      <c r="M167" s="135"/>
      <c r="P167" s="136">
        <f>SUM(P168:P170)</f>
        <v>0</v>
      </c>
      <c r="R167" s="136">
        <f>SUM(R168:R170)</f>
        <v>0</v>
      </c>
      <c r="T167" s="137">
        <f>SUM(T168:T170)</f>
        <v>0</v>
      </c>
      <c r="AR167" s="131" t="s">
        <v>163</v>
      </c>
      <c r="AT167" s="138" t="s">
        <v>73</v>
      </c>
      <c r="AU167" s="138" t="s">
        <v>81</v>
      </c>
      <c r="AY167" s="131" t="s">
        <v>148</v>
      </c>
      <c r="BK167" s="139">
        <f>SUM(BK168:BK170)</f>
        <v>0</v>
      </c>
    </row>
    <row r="168" spans="2:65" s="1" customFormat="1" ht="16.5" customHeight="1">
      <c r="B168" s="142"/>
      <c r="C168" s="143" t="s">
        <v>319</v>
      </c>
      <c r="D168" s="143" t="s">
        <v>150</v>
      </c>
      <c r="E168" s="144" t="s">
        <v>637</v>
      </c>
      <c r="F168" s="145" t="s">
        <v>638</v>
      </c>
      <c r="G168" s="146" t="s">
        <v>532</v>
      </c>
      <c r="H168" s="147">
        <v>1</v>
      </c>
      <c r="I168" s="148"/>
      <c r="J168" s="149">
        <f>ROUND(I168*H168,2)</f>
        <v>0</v>
      </c>
      <c r="K168" s="150"/>
      <c r="L168" s="31"/>
      <c r="M168" s="151" t="s">
        <v>1</v>
      </c>
      <c r="N168" s="152" t="s">
        <v>40</v>
      </c>
      <c r="P168" s="153">
        <f>O168*H168</f>
        <v>0</v>
      </c>
      <c r="Q168" s="153">
        <v>0</v>
      </c>
      <c r="R168" s="153">
        <f>Q168*H168</f>
        <v>0</v>
      </c>
      <c r="S168" s="153">
        <v>0</v>
      </c>
      <c r="T168" s="154">
        <f>S168*H168</f>
        <v>0</v>
      </c>
      <c r="AR168" s="155" t="s">
        <v>465</v>
      </c>
      <c r="AT168" s="155" t="s">
        <v>150</v>
      </c>
      <c r="AU168" s="155" t="s">
        <v>87</v>
      </c>
      <c r="AY168" s="16" t="s">
        <v>148</v>
      </c>
      <c r="BE168" s="156">
        <f>IF(N168="základná",J168,0)</f>
        <v>0</v>
      </c>
      <c r="BF168" s="156">
        <f>IF(N168="znížená",J168,0)</f>
        <v>0</v>
      </c>
      <c r="BG168" s="156">
        <f>IF(N168="zákl. prenesená",J168,0)</f>
        <v>0</v>
      </c>
      <c r="BH168" s="156">
        <f>IF(N168="zníž. prenesená",J168,0)</f>
        <v>0</v>
      </c>
      <c r="BI168" s="156">
        <f>IF(N168="nulová",J168,0)</f>
        <v>0</v>
      </c>
      <c r="BJ168" s="16" t="s">
        <v>87</v>
      </c>
      <c r="BK168" s="156">
        <f>ROUND(I168*H168,2)</f>
        <v>0</v>
      </c>
      <c r="BL168" s="16" t="s">
        <v>465</v>
      </c>
      <c r="BM168" s="155" t="s">
        <v>499</v>
      </c>
    </row>
    <row r="169" spans="2:65" s="1" customFormat="1" ht="33" customHeight="1">
      <c r="B169" s="142"/>
      <c r="C169" s="143" t="s">
        <v>323</v>
      </c>
      <c r="D169" s="143" t="s">
        <v>150</v>
      </c>
      <c r="E169" s="144" t="s">
        <v>640</v>
      </c>
      <c r="F169" s="145" t="s">
        <v>641</v>
      </c>
      <c r="G169" s="146" t="s">
        <v>642</v>
      </c>
      <c r="H169" s="147">
        <v>1</v>
      </c>
      <c r="I169" s="148"/>
      <c r="J169" s="149">
        <f>ROUND(I169*H169,2)</f>
        <v>0</v>
      </c>
      <c r="K169" s="150"/>
      <c r="L169" s="31"/>
      <c r="M169" s="151" t="s">
        <v>1</v>
      </c>
      <c r="N169" s="152" t="s">
        <v>40</v>
      </c>
      <c r="P169" s="153">
        <f>O169*H169</f>
        <v>0</v>
      </c>
      <c r="Q169" s="153">
        <v>0</v>
      </c>
      <c r="R169" s="153">
        <f>Q169*H169</f>
        <v>0</v>
      </c>
      <c r="S169" s="153">
        <v>0</v>
      </c>
      <c r="T169" s="154">
        <f>S169*H169</f>
        <v>0</v>
      </c>
      <c r="AR169" s="155" t="s">
        <v>465</v>
      </c>
      <c r="AT169" s="155" t="s">
        <v>150</v>
      </c>
      <c r="AU169" s="155" t="s">
        <v>87</v>
      </c>
      <c r="AY169" s="16" t="s">
        <v>148</v>
      </c>
      <c r="BE169" s="156">
        <f>IF(N169="základná",J169,0)</f>
        <v>0</v>
      </c>
      <c r="BF169" s="156">
        <f>IF(N169="znížená",J169,0)</f>
        <v>0</v>
      </c>
      <c r="BG169" s="156">
        <f>IF(N169="zákl. prenesená",J169,0)</f>
        <v>0</v>
      </c>
      <c r="BH169" s="156">
        <f>IF(N169="zníž. prenesená",J169,0)</f>
        <v>0</v>
      </c>
      <c r="BI169" s="156">
        <f>IF(N169="nulová",J169,0)</f>
        <v>0</v>
      </c>
      <c r="BJ169" s="16" t="s">
        <v>87</v>
      </c>
      <c r="BK169" s="156">
        <f>ROUND(I169*H169,2)</f>
        <v>0</v>
      </c>
      <c r="BL169" s="16" t="s">
        <v>465</v>
      </c>
      <c r="BM169" s="155" t="s">
        <v>515</v>
      </c>
    </row>
    <row r="170" spans="2:65" s="1" customFormat="1" ht="16.5" customHeight="1">
      <c r="B170" s="142"/>
      <c r="C170" s="143" t="s">
        <v>330</v>
      </c>
      <c r="D170" s="143" t="s">
        <v>150</v>
      </c>
      <c r="E170" s="144" t="s">
        <v>644</v>
      </c>
      <c r="F170" s="145" t="s">
        <v>645</v>
      </c>
      <c r="G170" s="146" t="s">
        <v>646</v>
      </c>
      <c r="H170" s="147">
        <v>1</v>
      </c>
      <c r="I170" s="148"/>
      <c r="J170" s="149">
        <f>ROUND(I170*H170,2)</f>
        <v>0</v>
      </c>
      <c r="K170" s="150"/>
      <c r="L170" s="31"/>
      <c r="M170" s="151" t="s">
        <v>1</v>
      </c>
      <c r="N170" s="152" t="s">
        <v>40</v>
      </c>
      <c r="P170" s="153">
        <f>O170*H170</f>
        <v>0</v>
      </c>
      <c r="Q170" s="153">
        <v>0</v>
      </c>
      <c r="R170" s="153">
        <f>Q170*H170</f>
        <v>0</v>
      </c>
      <c r="S170" s="153">
        <v>0</v>
      </c>
      <c r="T170" s="154">
        <f>S170*H170</f>
        <v>0</v>
      </c>
      <c r="AR170" s="155" t="s">
        <v>465</v>
      </c>
      <c r="AT170" s="155" t="s">
        <v>150</v>
      </c>
      <c r="AU170" s="155" t="s">
        <v>87</v>
      </c>
      <c r="AY170" s="16" t="s">
        <v>148</v>
      </c>
      <c r="BE170" s="156">
        <f>IF(N170="základná",J170,0)</f>
        <v>0</v>
      </c>
      <c r="BF170" s="156">
        <f>IF(N170="znížená",J170,0)</f>
        <v>0</v>
      </c>
      <c r="BG170" s="156">
        <f>IF(N170="zákl. prenesená",J170,0)</f>
        <v>0</v>
      </c>
      <c r="BH170" s="156">
        <f>IF(N170="zníž. prenesená",J170,0)</f>
        <v>0</v>
      </c>
      <c r="BI170" s="156">
        <f>IF(N170="nulová",J170,0)</f>
        <v>0</v>
      </c>
      <c r="BJ170" s="16" t="s">
        <v>87</v>
      </c>
      <c r="BK170" s="156">
        <f>ROUND(I170*H170,2)</f>
        <v>0</v>
      </c>
      <c r="BL170" s="16" t="s">
        <v>465</v>
      </c>
      <c r="BM170" s="155" t="s">
        <v>523</v>
      </c>
    </row>
    <row r="171" spans="2:65" s="11" customFormat="1" ht="25.95" customHeight="1">
      <c r="B171" s="130"/>
      <c r="D171" s="131" t="s">
        <v>73</v>
      </c>
      <c r="E171" s="132" t="s">
        <v>527</v>
      </c>
      <c r="F171" s="132" t="s">
        <v>528</v>
      </c>
      <c r="I171" s="133"/>
      <c r="J171" s="134">
        <f>BK171</f>
        <v>0</v>
      </c>
      <c r="L171" s="130"/>
      <c r="M171" s="135"/>
      <c r="P171" s="136">
        <f>SUM(P172:P173)</f>
        <v>0</v>
      </c>
      <c r="R171" s="136">
        <f>SUM(R172:R173)</f>
        <v>0</v>
      </c>
      <c r="T171" s="137">
        <f>SUM(T172:T173)</f>
        <v>0</v>
      </c>
      <c r="AR171" s="131" t="s">
        <v>154</v>
      </c>
      <c r="AT171" s="138" t="s">
        <v>73</v>
      </c>
      <c r="AU171" s="138" t="s">
        <v>74</v>
      </c>
      <c r="AY171" s="131" t="s">
        <v>148</v>
      </c>
      <c r="BK171" s="139">
        <f>SUM(BK172:BK173)</f>
        <v>0</v>
      </c>
    </row>
    <row r="172" spans="2:65" s="1" customFormat="1" ht="76.349999999999994" customHeight="1">
      <c r="B172" s="142"/>
      <c r="C172" s="143" t="s">
        <v>335</v>
      </c>
      <c r="D172" s="143" t="s">
        <v>150</v>
      </c>
      <c r="E172" s="144" t="s">
        <v>530</v>
      </c>
      <c r="F172" s="145" t="s">
        <v>649</v>
      </c>
      <c r="G172" s="146" t="s">
        <v>532</v>
      </c>
      <c r="H172" s="147">
        <v>2</v>
      </c>
      <c r="I172" s="148"/>
      <c r="J172" s="149">
        <f>ROUND(I172*H172,2)</f>
        <v>0</v>
      </c>
      <c r="K172" s="150"/>
      <c r="L172" s="31"/>
      <c r="M172" s="151" t="s">
        <v>1</v>
      </c>
      <c r="N172" s="152" t="s">
        <v>40</v>
      </c>
      <c r="P172" s="153">
        <f>O172*H172</f>
        <v>0</v>
      </c>
      <c r="Q172" s="153">
        <v>0</v>
      </c>
      <c r="R172" s="153">
        <f>Q172*H172</f>
        <v>0</v>
      </c>
      <c r="S172" s="153">
        <v>0</v>
      </c>
      <c r="T172" s="154">
        <f>S172*H172</f>
        <v>0</v>
      </c>
      <c r="AR172" s="155" t="s">
        <v>650</v>
      </c>
      <c r="AT172" s="155" t="s">
        <v>150</v>
      </c>
      <c r="AU172" s="155" t="s">
        <v>81</v>
      </c>
      <c r="AY172" s="16" t="s">
        <v>148</v>
      </c>
      <c r="BE172" s="156">
        <f>IF(N172="základná",J172,0)</f>
        <v>0</v>
      </c>
      <c r="BF172" s="156">
        <f>IF(N172="znížená",J172,0)</f>
        <v>0</v>
      </c>
      <c r="BG172" s="156">
        <f>IF(N172="zákl. prenesená",J172,0)</f>
        <v>0</v>
      </c>
      <c r="BH172" s="156">
        <f>IF(N172="zníž. prenesená",J172,0)</f>
        <v>0</v>
      </c>
      <c r="BI172" s="156">
        <f>IF(N172="nulová",J172,0)</f>
        <v>0</v>
      </c>
      <c r="BJ172" s="16" t="s">
        <v>87</v>
      </c>
      <c r="BK172" s="156">
        <f>ROUND(I172*H172,2)</f>
        <v>0</v>
      </c>
      <c r="BL172" s="16" t="s">
        <v>650</v>
      </c>
      <c r="BM172" s="155" t="s">
        <v>619</v>
      </c>
    </row>
    <row r="173" spans="2:65" s="1" customFormat="1" ht="37.65" customHeight="1">
      <c r="B173" s="142"/>
      <c r="C173" s="143" t="s">
        <v>340</v>
      </c>
      <c r="D173" s="143" t="s">
        <v>150</v>
      </c>
      <c r="E173" s="144" t="s">
        <v>652</v>
      </c>
      <c r="F173" s="145" t="s">
        <v>653</v>
      </c>
      <c r="G173" s="146" t="s">
        <v>532</v>
      </c>
      <c r="H173" s="147">
        <v>0.3</v>
      </c>
      <c r="I173" s="148"/>
      <c r="J173" s="149">
        <f>ROUND(I173*H173,2)</f>
        <v>0</v>
      </c>
      <c r="K173" s="150"/>
      <c r="L173" s="31"/>
      <c r="M173" s="151" t="s">
        <v>1</v>
      </c>
      <c r="N173" s="152" t="s">
        <v>40</v>
      </c>
      <c r="P173" s="153">
        <f>O173*H173</f>
        <v>0</v>
      </c>
      <c r="Q173" s="153">
        <v>0</v>
      </c>
      <c r="R173" s="153">
        <f>Q173*H173</f>
        <v>0</v>
      </c>
      <c r="S173" s="153">
        <v>0</v>
      </c>
      <c r="T173" s="154">
        <f>S173*H173</f>
        <v>0</v>
      </c>
      <c r="AR173" s="155" t="s">
        <v>650</v>
      </c>
      <c r="AT173" s="155" t="s">
        <v>150</v>
      </c>
      <c r="AU173" s="155" t="s">
        <v>81</v>
      </c>
      <c r="AY173" s="16" t="s">
        <v>148</v>
      </c>
      <c r="BE173" s="156">
        <f>IF(N173="základná",J173,0)</f>
        <v>0</v>
      </c>
      <c r="BF173" s="156">
        <f>IF(N173="znížená",J173,0)</f>
        <v>0</v>
      </c>
      <c r="BG173" s="156">
        <f>IF(N173="zákl. prenesená",J173,0)</f>
        <v>0</v>
      </c>
      <c r="BH173" s="156">
        <f>IF(N173="zníž. prenesená",J173,0)</f>
        <v>0</v>
      </c>
      <c r="BI173" s="156">
        <f>IF(N173="nulová",J173,0)</f>
        <v>0</v>
      </c>
      <c r="BJ173" s="16" t="s">
        <v>87</v>
      </c>
      <c r="BK173" s="156">
        <f>ROUND(I173*H173,2)</f>
        <v>0</v>
      </c>
      <c r="BL173" s="16" t="s">
        <v>650</v>
      </c>
      <c r="BM173" s="155" t="s">
        <v>622</v>
      </c>
    </row>
    <row r="174" spans="2:65" s="11" customFormat="1" ht="25.95" customHeight="1">
      <c r="B174" s="130"/>
      <c r="D174" s="131" t="s">
        <v>73</v>
      </c>
      <c r="E174" s="132" t="s">
        <v>655</v>
      </c>
      <c r="F174" s="132" t="s">
        <v>656</v>
      </c>
      <c r="I174" s="133"/>
      <c r="J174" s="134">
        <f>BK174</f>
        <v>0</v>
      </c>
      <c r="L174" s="130"/>
      <c r="M174" s="135"/>
      <c r="P174" s="136">
        <f>P175</f>
        <v>0</v>
      </c>
      <c r="R174" s="136">
        <f>R175</f>
        <v>0</v>
      </c>
      <c r="T174" s="137">
        <f>T175</f>
        <v>0</v>
      </c>
      <c r="AR174" s="131" t="s">
        <v>171</v>
      </c>
      <c r="AT174" s="138" t="s">
        <v>73</v>
      </c>
      <c r="AU174" s="138" t="s">
        <v>74</v>
      </c>
      <c r="AY174" s="131" t="s">
        <v>148</v>
      </c>
      <c r="BK174" s="139">
        <f>BK175</f>
        <v>0</v>
      </c>
    </row>
    <row r="175" spans="2:65" s="1" customFormat="1" ht="24.15" customHeight="1">
      <c r="B175" s="142"/>
      <c r="C175" s="143" t="s">
        <v>344</v>
      </c>
      <c r="D175" s="143" t="s">
        <v>150</v>
      </c>
      <c r="E175" s="144" t="s">
        <v>657</v>
      </c>
      <c r="F175" s="145" t="s">
        <v>658</v>
      </c>
      <c r="G175" s="146" t="s">
        <v>326</v>
      </c>
      <c r="H175" s="189"/>
      <c r="I175" s="148"/>
      <c r="J175" s="149">
        <f>ROUND(I175*H175,2)</f>
        <v>0</v>
      </c>
      <c r="K175" s="150"/>
      <c r="L175" s="31"/>
      <c r="M175" s="190" t="s">
        <v>1</v>
      </c>
      <c r="N175" s="191" t="s">
        <v>40</v>
      </c>
      <c r="O175" s="192"/>
      <c r="P175" s="193">
        <f>O175*H175</f>
        <v>0</v>
      </c>
      <c r="Q175" s="193">
        <v>0</v>
      </c>
      <c r="R175" s="193">
        <f>Q175*H175</f>
        <v>0</v>
      </c>
      <c r="S175" s="193">
        <v>0</v>
      </c>
      <c r="T175" s="194">
        <f>S175*H175</f>
        <v>0</v>
      </c>
      <c r="AR175" s="155" t="s">
        <v>154</v>
      </c>
      <c r="AT175" s="155" t="s">
        <v>150</v>
      </c>
      <c r="AU175" s="155" t="s">
        <v>81</v>
      </c>
      <c r="AY175" s="16" t="s">
        <v>148</v>
      </c>
      <c r="BE175" s="156">
        <f>IF(N175="základná",J175,0)</f>
        <v>0</v>
      </c>
      <c r="BF175" s="156">
        <f>IF(N175="znížená",J175,0)</f>
        <v>0</v>
      </c>
      <c r="BG175" s="156">
        <f>IF(N175="zákl. prenesená",J175,0)</f>
        <v>0</v>
      </c>
      <c r="BH175" s="156">
        <f>IF(N175="zníž. prenesená",J175,0)</f>
        <v>0</v>
      </c>
      <c r="BI175" s="156">
        <f>IF(N175="nulová",J175,0)</f>
        <v>0</v>
      </c>
      <c r="BJ175" s="16" t="s">
        <v>87</v>
      </c>
      <c r="BK175" s="156">
        <f>ROUND(I175*H175,2)</f>
        <v>0</v>
      </c>
      <c r="BL175" s="16" t="s">
        <v>154</v>
      </c>
      <c r="BM175" s="155" t="s">
        <v>625</v>
      </c>
    </row>
    <row r="176" spans="2:65" s="1" customFormat="1" ht="6.9" customHeight="1">
      <c r="B176" s="46"/>
      <c r="C176" s="47"/>
      <c r="D176" s="47"/>
      <c r="E176" s="47"/>
      <c r="F176" s="47"/>
      <c r="G176" s="47"/>
      <c r="H176" s="47"/>
      <c r="I176" s="47"/>
      <c r="J176" s="47"/>
      <c r="K176" s="47"/>
      <c r="L176" s="31"/>
    </row>
  </sheetData>
  <autoFilter ref="C127:K175" xr:uid="{00000000-0009-0000-0000-000004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56"/>
  <sheetViews>
    <sheetView showGridLines="0" workbookViewId="0">
      <selection activeCell="F26" sqref="F26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5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6" t="s">
        <v>102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4.9" customHeight="1">
      <c r="B4" s="19"/>
      <c r="D4" s="20" t="s">
        <v>107</v>
      </c>
      <c r="L4" s="19"/>
      <c r="M4" s="94" t="s">
        <v>9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43" t="str">
        <f>'Rekapitulácia stavby'!K6</f>
        <v>Stavebné úpravy objektov a areálu pozorovateľne Krajskej hvezdárne Malý Diel Žilina</v>
      </c>
      <c r="F7" s="244"/>
      <c r="G7" s="244"/>
      <c r="H7" s="244"/>
      <c r="L7" s="19"/>
    </row>
    <row r="8" spans="2:46" ht="12" customHeight="1">
      <c r="B8" s="19"/>
      <c r="D8" s="26" t="s">
        <v>108</v>
      </c>
      <c r="L8" s="19"/>
    </row>
    <row r="9" spans="2:46" s="1" customFormat="1" ht="16.5" customHeight="1">
      <c r="B9" s="31"/>
      <c r="E9" s="243" t="s">
        <v>843</v>
      </c>
      <c r="F9" s="242"/>
      <c r="G9" s="242"/>
      <c r="H9" s="242"/>
      <c r="L9" s="31"/>
    </row>
    <row r="10" spans="2:46" s="1" customFormat="1" ht="12" customHeight="1">
      <c r="B10" s="31"/>
      <c r="D10" s="26" t="s">
        <v>110</v>
      </c>
      <c r="L10" s="31"/>
    </row>
    <row r="11" spans="2:46" s="1" customFormat="1" ht="16.5" customHeight="1">
      <c r="B11" s="31"/>
      <c r="E11" s="215" t="s">
        <v>761</v>
      </c>
      <c r="F11" s="242"/>
      <c r="G11" s="242"/>
      <c r="H11" s="242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customHeight="1">
      <c r="B14" s="31"/>
      <c r="D14" s="26" t="s">
        <v>19</v>
      </c>
      <c r="F14" s="24" t="s">
        <v>20</v>
      </c>
      <c r="I14" s="26" t="s">
        <v>21</v>
      </c>
      <c r="J14" s="54">
        <f>'Rekapitulácia stavby'!AN8</f>
        <v>0</v>
      </c>
      <c r="L14" s="31"/>
    </row>
    <row r="15" spans="2:46" s="1" customFormat="1" ht="10.65" customHeight="1">
      <c r="B15" s="31"/>
      <c r="L15" s="31"/>
    </row>
    <row r="16" spans="2:46" s="1" customFormat="1" ht="12" customHeight="1">
      <c r="B16" s="31"/>
      <c r="D16" s="26" t="s">
        <v>22</v>
      </c>
      <c r="I16" s="26" t="s">
        <v>23</v>
      </c>
      <c r="J16" s="24" t="s">
        <v>1</v>
      </c>
      <c r="L16" s="31"/>
    </row>
    <row r="17" spans="2:12" s="1" customFormat="1" ht="18" customHeight="1">
      <c r="B17" s="31"/>
      <c r="E17" s="24" t="s">
        <v>24</v>
      </c>
      <c r="I17" s="26" t="s">
        <v>25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26</v>
      </c>
      <c r="I19" s="26" t="s">
        <v>23</v>
      </c>
      <c r="J19" s="27" t="str">
        <f>'Rekapitulácia stavby'!AN13</f>
        <v>Vyplň údaj</v>
      </c>
      <c r="L19" s="31"/>
    </row>
    <row r="20" spans="2:12" s="1" customFormat="1" ht="18" customHeight="1">
      <c r="B20" s="31"/>
      <c r="E20" s="245" t="str">
        <f>'Rekapitulácia stavby'!E14</f>
        <v>Vyplň údaj</v>
      </c>
      <c r="F20" s="221"/>
      <c r="G20" s="221"/>
      <c r="H20" s="221"/>
      <c r="I20" s="26" t="s">
        <v>25</v>
      </c>
      <c r="J20" s="27" t="str">
        <f>'Rekapitulácia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28</v>
      </c>
      <c r="I22" s="26" t="s">
        <v>23</v>
      </c>
      <c r="J22" s="24" t="s">
        <v>1</v>
      </c>
      <c r="L22" s="31"/>
    </row>
    <row r="23" spans="2:12" s="1" customFormat="1" ht="18" customHeight="1">
      <c r="B23" s="31"/>
      <c r="E23" s="24" t="s">
        <v>29</v>
      </c>
      <c r="I23" s="26" t="s">
        <v>25</v>
      </c>
      <c r="J23" s="24" t="s">
        <v>1</v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31</v>
      </c>
      <c r="I25" s="26" t="s">
        <v>23</v>
      </c>
      <c r="J25" s="24" t="str">
        <f>IF('Rekapitulácia stavby'!AN19="","",'Rekapitulácia stavby'!AN19)</f>
        <v/>
      </c>
      <c r="L25" s="31"/>
    </row>
    <row r="26" spans="2:12" s="1" customFormat="1" ht="18" customHeight="1">
      <c r="B26" s="31"/>
      <c r="E26" s="24" t="str">
        <f>IF('Rekapitulácia stavby'!E20="","",'Rekapitulácia stavby'!E20)</f>
        <v xml:space="preserve"> </v>
      </c>
      <c r="I26" s="26" t="s">
        <v>25</v>
      </c>
      <c r="J26" s="24" t="str">
        <f>IF('Rekapitulácia stavby'!AN20="","",'Rekapitulácia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5"/>
      <c r="E29" s="235" t="s">
        <v>1</v>
      </c>
      <c r="F29" s="235"/>
      <c r="G29" s="235"/>
      <c r="H29" s="235"/>
      <c r="L29" s="95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35" customHeight="1">
      <c r="B32" s="31"/>
      <c r="D32" s="96" t="s">
        <v>34</v>
      </c>
      <c r="J32" s="67">
        <f>ROUND(J126, 2)</f>
        <v>0</v>
      </c>
      <c r="L32" s="31"/>
    </row>
    <row r="33" spans="2:12" s="1" customFormat="1" ht="6.9" customHeight="1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4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4" customHeight="1">
      <c r="B35" s="31"/>
      <c r="D35" s="97" t="s">
        <v>38</v>
      </c>
      <c r="E35" s="36" t="s">
        <v>39</v>
      </c>
      <c r="F35" s="98">
        <f>ROUND((SUM(BE126:BE155)),  2)</f>
        <v>0</v>
      </c>
      <c r="G35" s="99"/>
      <c r="H35" s="99"/>
      <c r="I35" s="100">
        <v>0.23</v>
      </c>
      <c r="J35" s="98">
        <f>ROUND(((SUM(BE126:BE155))*I35),  2)</f>
        <v>0</v>
      </c>
      <c r="L35" s="31"/>
    </row>
    <row r="36" spans="2:12" s="1" customFormat="1" ht="14.4" customHeight="1">
      <c r="B36" s="31"/>
      <c r="E36" s="36" t="s">
        <v>40</v>
      </c>
      <c r="F36" s="98">
        <f>ROUND((SUM(BF126:BF155)),  2)</f>
        <v>0</v>
      </c>
      <c r="G36" s="99"/>
      <c r="H36" s="99"/>
      <c r="I36" s="100">
        <v>0.23</v>
      </c>
      <c r="J36" s="98">
        <f>ROUND(((SUM(BF126:BF155))*I36),  2)</f>
        <v>0</v>
      </c>
      <c r="L36" s="31"/>
    </row>
    <row r="37" spans="2:12" s="1" customFormat="1" ht="14.4" hidden="1" customHeight="1">
      <c r="B37" s="31"/>
      <c r="E37" s="26" t="s">
        <v>41</v>
      </c>
      <c r="F37" s="87">
        <f>ROUND((SUM(BG126:BG155)),  2)</f>
        <v>0</v>
      </c>
      <c r="I37" s="101">
        <v>0.23</v>
      </c>
      <c r="J37" s="87">
        <f>0</f>
        <v>0</v>
      </c>
      <c r="L37" s="31"/>
    </row>
    <row r="38" spans="2:12" s="1" customFormat="1" ht="14.4" hidden="1" customHeight="1">
      <c r="B38" s="31"/>
      <c r="E38" s="26" t="s">
        <v>42</v>
      </c>
      <c r="F38" s="87">
        <f>ROUND((SUM(BH126:BH155)),  2)</f>
        <v>0</v>
      </c>
      <c r="I38" s="101">
        <v>0.23</v>
      </c>
      <c r="J38" s="87">
        <f>0</f>
        <v>0</v>
      </c>
      <c r="L38" s="31"/>
    </row>
    <row r="39" spans="2:12" s="1" customFormat="1" ht="14.4" hidden="1" customHeight="1">
      <c r="B39" s="31"/>
      <c r="E39" s="36" t="s">
        <v>43</v>
      </c>
      <c r="F39" s="98">
        <f>ROUND((SUM(BI126:BI155)),  2)</f>
        <v>0</v>
      </c>
      <c r="G39" s="99"/>
      <c r="H39" s="99"/>
      <c r="I39" s="100">
        <v>0</v>
      </c>
      <c r="J39" s="98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102"/>
      <c r="D41" s="103" t="s">
        <v>44</v>
      </c>
      <c r="E41" s="58"/>
      <c r="F41" s="58"/>
      <c r="G41" s="104" t="s">
        <v>45</v>
      </c>
      <c r="H41" s="105" t="s">
        <v>46</v>
      </c>
      <c r="I41" s="58"/>
      <c r="J41" s="106">
        <f>SUM(J32:J39)</f>
        <v>0</v>
      </c>
      <c r="K41" s="107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5" t="s">
        <v>49</v>
      </c>
      <c r="E61" s="33"/>
      <c r="F61" s="108" t="s">
        <v>50</v>
      </c>
      <c r="G61" s="45" t="s">
        <v>49</v>
      </c>
      <c r="H61" s="33"/>
      <c r="I61" s="33"/>
      <c r="J61" s="109" t="s">
        <v>50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5" t="s">
        <v>49</v>
      </c>
      <c r="E76" s="33"/>
      <c r="F76" s="108" t="s">
        <v>50</v>
      </c>
      <c r="G76" s="45" t="s">
        <v>49</v>
      </c>
      <c r="H76" s="33"/>
      <c r="I76" s="33"/>
      <c r="J76" s="109" t="s">
        <v>50</v>
      </c>
      <c r="K76" s="33"/>
      <c r="L76" s="31"/>
    </row>
    <row r="77" spans="2:12" s="1" customFormat="1" ht="14.4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6.9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4.9" customHeight="1">
      <c r="B82" s="31"/>
      <c r="C82" s="20" t="s">
        <v>112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15</v>
      </c>
      <c r="L84" s="31"/>
    </row>
    <row r="85" spans="2:12" s="1" customFormat="1" ht="26.25" customHeight="1">
      <c r="B85" s="31"/>
      <c r="E85" s="243" t="str">
        <f>E7</f>
        <v>Stavebné úpravy objektov a areálu pozorovateľne Krajskej hvezdárne Malý Diel Žilina</v>
      </c>
      <c r="F85" s="244"/>
      <c r="G85" s="244"/>
      <c r="H85" s="244"/>
      <c r="L85" s="31"/>
    </row>
    <row r="86" spans="2:12" ht="12" customHeight="1">
      <c r="B86" s="19"/>
      <c r="C86" s="26" t="s">
        <v>108</v>
      </c>
      <c r="L86" s="19"/>
    </row>
    <row r="87" spans="2:12" s="1" customFormat="1" ht="16.5" customHeight="1">
      <c r="B87" s="31"/>
      <c r="E87" s="243" t="s">
        <v>760</v>
      </c>
      <c r="F87" s="242"/>
      <c r="G87" s="242"/>
      <c r="H87" s="242"/>
      <c r="L87" s="31"/>
    </row>
    <row r="88" spans="2:12" s="1" customFormat="1" ht="12" customHeight="1">
      <c r="B88" s="31"/>
      <c r="C88" s="26" t="s">
        <v>110</v>
      </c>
      <c r="L88" s="31"/>
    </row>
    <row r="89" spans="2:12" s="1" customFormat="1" ht="16.5" customHeight="1">
      <c r="B89" s="31"/>
      <c r="E89" s="215" t="str">
        <f>E11</f>
        <v>04.1 - Stavebná časť</v>
      </c>
      <c r="F89" s="242"/>
      <c r="G89" s="242"/>
      <c r="H89" s="242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19</v>
      </c>
      <c r="F91" s="24" t="str">
        <f>F14</f>
        <v>Žilina</v>
      </c>
      <c r="I91" s="26" t="s">
        <v>21</v>
      </c>
      <c r="J91" s="54">
        <f>IF(J14="","",J14)</f>
        <v>0</v>
      </c>
      <c r="L91" s="31"/>
    </row>
    <row r="92" spans="2:12" s="1" customFormat="1" ht="6.9" customHeight="1">
      <c r="B92" s="31"/>
      <c r="L92" s="31"/>
    </row>
    <row r="93" spans="2:12" s="1" customFormat="1" ht="25.65" customHeight="1">
      <c r="B93" s="31"/>
      <c r="C93" s="26" t="s">
        <v>22</v>
      </c>
      <c r="F93" s="24" t="str">
        <f>E17</f>
        <v>Krajská hvezdáreň v Žiline, Malý Diel, Žilina</v>
      </c>
      <c r="I93" s="26" t="s">
        <v>28</v>
      </c>
      <c r="J93" s="29" t="str">
        <f>E23</f>
        <v>STUDIO APP, s.r.o. Kysucké Nové Mesto</v>
      </c>
      <c r="L93" s="31"/>
    </row>
    <row r="94" spans="2:12" s="1" customFormat="1" ht="15.15" customHeight="1">
      <c r="B94" s="31"/>
      <c r="C94" s="26" t="s">
        <v>26</v>
      </c>
      <c r="F94" s="24" t="str">
        <f>IF(E20="","",E20)</f>
        <v>Vyplň údaj</v>
      </c>
      <c r="I94" s="26" t="s">
        <v>31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10" t="s">
        <v>113</v>
      </c>
      <c r="D96" s="102"/>
      <c r="E96" s="102"/>
      <c r="F96" s="102"/>
      <c r="G96" s="102"/>
      <c r="H96" s="102"/>
      <c r="I96" s="102"/>
      <c r="J96" s="111" t="s">
        <v>114</v>
      </c>
      <c r="K96" s="102"/>
      <c r="L96" s="31"/>
    </row>
    <row r="97" spans="2:47" s="1" customFormat="1" ht="10.35" customHeight="1">
      <c r="B97" s="31"/>
      <c r="L97" s="31"/>
    </row>
    <row r="98" spans="2:47" s="1" customFormat="1" ht="22.65" customHeight="1">
      <c r="B98" s="31"/>
      <c r="C98" s="112" t="s">
        <v>115</v>
      </c>
      <c r="J98" s="67">
        <f>J126</f>
        <v>0</v>
      </c>
      <c r="L98" s="31"/>
      <c r="AU98" s="16" t="s">
        <v>116</v>
      </c>
    </row>
    <row r="99" spans="2:47" s="8" customFormat="1" ht="24.9" customHeight="1">
      <c r="B99" s="113"/>
      <c r="D99" s="114" t="s">
        <v>117</v>
      </c>
      <c r="E99" s="115"/>
      <c r="F99" s="115"/>
      <c r="G99" s="115"/>
      <c r="H99" s="115"/>
      <c r="I99" s="115"/>
      <c r="J99" s="116">
        <f>J127</f>
        <v>0</v>
      </c>
      <c r="L99" s="113"/>
    </row>
    <row r="100" spans="2:47" s="9" customFormat="1" ht="19.95" customHeight="1">
      <c r="B100" s="117"/>
      <c r="D100" s="118" t="s">
        <v>118</v>
      </c>
      <c r="E100" s="119"/>
      <c r="F100" s="119"/>
      <c r="G100" s="119"/>
      <c r="H100" s="119"/>
      <c r="I100" s="119"/>
      <c r="J100" s="120">
        <f>J128</f>
        <v>0</v>
      </c>
      <c r="L100" s="117"/>
    </row>
    <row r="101" spans="2:47" s="9" customFormat="1" ht="19.95" customHeight="1">
      <c r="B101" s="117"/>
      <c r="D101" s="118" t="s">
        <v>119</v>
      </c>
      <c r="E101" s="119"/>
      <c r="F101" s="119"/>
      <c r="G101" s="119"/>
      <c r="H101" s="119"/>
      <c r="I101" s="119"/>
      <c r="J101" s="120">
        <f>J140</f>
        <v>0</v>
      </c>
      <c r="L101" s="117"/>
    </row>
    <row r="102" spans="2:47" s="9" customFormat="1" ht="19.95" customHeight="1">
      <c r="B102" s="117"/>
      <c r="D102" s="118" t="s">
        <v>121</v>
      </c>
      <c r="E102" s="119"/>
      <c r="F102" s="119"/>
      <c r="G102" s="119"/>
      <c r="H102" s="119"/>
      <c r="I102" s="119"/>
      <c r="J102" s="120">
        <f>J148</f>
        <v>0</v>
      </c>
      <c r="L102" s="117"/>
    </row>
    <row r="103" spans="2:47" s="9" customFormat="1" ht="19.95" customHeight="1">
      <c r="B103" s="117"/>
      <c r="D103" s="118" t="s">
        <v>122</v>
      </c>
      <c r="E103" s="119"/>
      <c r="F103" s="119"/>
      <c r="G103" s="119"/>
      <c r="H103" s="119"/>
      <c r="I103" s="119"/>
      <c r="J103" s="120">
        <f>J150</f>
        <v>0</v>
      </c>
      <c r="L103" s="117"/>
    </row>
    <row r="104" spans="2:47" s="9" customFormat="1" ht="19.95" customHeight="1">
      <c r="B104" s="117"/>
      <c r="D104" s="118" t="s">
        <v>123</v>
      </c>
      <c r="E104" s="119"/>
      <c r="F104" s="119"/>
      <c r="G104" s="119"/>
      <c r="H104" s="119"/>
      <c r="I104" s="119"/>
      <c r="J104" s="120">
        <f>J154</f>
        <v>0</v>
      </c>
      <c r="L104" s="117"/>
    </row>
    <row r="105" spans="2:47" s="1" customFormat="1" ht="21.75" customHeight="1">
      <c r="B105" s="31"/>
      <c r="L105" s="31"/>
    </row>
    <row r="106" spans="2:47" s="1" customFormat="1" ht="6.9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1"/>
    </row>
    <row r="110" spans="2:47" s="1" customFormat="1" ht="6.9" customHeight="1">
      <c r="B110" s="48"/>
      <c r="C110" s="49"/>
      <c r="D110" s="49"/>
      <c r="E110" s="49"/>
      <c r="F110" s="49"/>
      <c r="G110" s="49"/>
      <c r="H110" s="49"/>
      <c r="I110" s="49"/>
      <c r="J110" s="49"/>
      <c r="K110" s="49"/>
      <c r="L110" s="31"/>
    </row>
    <row r="111" spans="2:47" s="1" customFormat="1" ht="24.9" customHeight="1">
      <c r="B111" s="31"/>
      <c r="C111" s="20" t="s">
        <v>134</v>
      </c>
      <c r="L111" s="31"/>
    </row>
    <row r="112" spans="2:47" s="1" customFormat="1" ht="6.9" customHeight="1">
      <c r="B112" s="31"/>
      <c r="L112" s="31"/>
    </row>
    <row r="113" spans="2:63" s="1" customFormat="1" ht="12" customHeight="1">
      <c r="B113" s="31"/>
      <c r="C113" s="26" t="s">
        <v>15</v>
      </c>
      <c r="L113" s="31"/>
    </row>
    <row r="114" spans="2:63" s="1" customFormat="1" ht="26.25" customHeight="1">
      <c r="B114" s="31"/>
      <c r="E114" s="243" t="str">
        <f>E7</f>
        <v>Stavebné úpravy objektov a areálu pozorovateľne Krajskej hvezdárne Malý Diel Žilina</v>
      </c>
      <c r="F114" s="244"/>
      <c r="G114" s="244"/>
      <c r="H114" s="244"/>
      <c r="L114" s="31"/>
    </row>
    <row r="115" spans="2:63" ht="12" customHeight="1">
      <c r="B115" s="19"/>
      <c r="C115" s="26" t="s">
        <v>108</v>
      </c>
      <c r="L115" s="19"/>
    </row>
    <row r="116" spans="2:63" s="1" customFormat="1" ht="16.5" customHeight="1">
      <c r="B116" s="31"/>
      <c r="E116" s="243" t="s">
        <v>760</v>
      </c>
      <c r="F116" s="242"/>
      <c r="G116" s="242"/>
      <c r="H116" s="242"/>
      <c r="L116" s="31"/>
    </row>
    <row r="117" spans="2:63" s="1" customFormat="1" ht="12" customHeight="1">
      <c r="B117" s="31"/>
      <c r="C117" s="26" t="s">
        <v>110</v>
      </c>
      <c r="L117" s="31"/>
    </row>
    <row r="118" spans="2:63" s="1" customFormat="1" ht="16.5" customHeight="1">
      <c r="B118" s="31"/>
      <c r="E118" s="215" t="str">
        <f>E11</f>
        <v>04.1 - Stavebná časť</v>
      </c>
      <c r="F118" s="242"/>
      <c r="G118" s="242"/>
      <c r="H118" s="242"/>
      <c r="L118" s="31"/>
    </row>
    <row r="119" spans="2:63" s="1" customFormat="1" ht="6.9" customHeight="1">
      <c r="B119" s="31"/>
      <c r="L119" s="31"/>
    </row>
    <row r="120" spans="2:63" s="1" customFormat="1" ht="12" customHeight="1">
      <c r="B120" s="31"/>
      <c r="C120" s="26" t="s">
        <v>19</v>
      </c>
      <c r="F120" s="24" t="str">
        <f>F14</f>
        <v>Žilina</v>
      </c>
      <c r="I120" s="26" t="s">
        <v>21</v>
      </c>
      <c r="J120" s="54">
        <f>IF(J14="","",J14)</f>
        <v>0</v>
      </c>
      <c r="L120" s="31"/>
    </row>
    <row r="121" spans="2:63" s="1" customFormat="1" ht="6.9" customHeight="1">
      <c r="B121" s="31"/>
      <c r="L121" s="31"/>
    </row>
    <row r="122" spans="2:63" s="1" customFormat="1" ht="25.65" customHeight="1">
      <c r="B122" s="31"/>
      <c r="C122" s="26" t="s">
        <v>22</v>
      </c>
      <c r="F122" s="24" t="str">
        <f>E17</f>
        <v>Krajská hvezdáreň v Žiline, Malý Diel, Žilina</v>
      </c>
      <c r="I122" s="26" t="s">
        <v>28</v>
      </c>
      <c r="J122" s="29" t="str">
        <f>E23</f>
        <v>STUDIO APP, s.r.o. Kysucké Nové Mesto</v>
      </c>
      <c r="L122" s="31"/>
    </row>
    <row r="123" spans="2:63" s="1" customFormat="1" ht="15.15" customHeight="1">
      <c r="B123" s="31"/>
      <c r="C123" s="26" t="s">
        <v>26</v>
      </c>
      <c r="F123" s="24" t="str">
        <f>IF(E20="","",E20)</f>
        <v>Vyplň údaj</v>
      </c>
      <c r="I123" s="26" t="s">
        <v>31</v>
      </c>
      <c r="J123" s="29" t="str">
        <f>E26</f>
        <v xml:space="preserve"> </v>
      </c>
      <c r="L123" s="31"/>
    </row>
    <row r="124" spans="2:63" s="1" customFormat="1" ht="10.35" customHeight="1">
      <c r="B124" s="31"/>
      <c r="L124" s="31"/>
    </row>
    <row r="125" spans="2:63" s="10" customFormat="1" ht="29.25" customHeight="1">
      <c r="B125" s="121"/>
      <c r="C125" s="122" t="s">
        <v>135</v>
      </c>
      <c r="D125" s="123" t="s">
        <v>59</v>
      </c>
      <c r="E125" s="123" t="s">
        <v>55</v>
      </c>
      <c r="F125" s="123" t="s">
        <v>56</v>
      </c>
      <c r="G125" s="123" t="s">
        <v>136</v>
      </c>
      <c r="H125" s="123" t="s">
        <v>137</v>
      </c>
      <c r="I125" s="123" t="s">
        <v>138</v>
      </c>
      <c r="J125" s="124" t="s">
        <v>114</v>
      </c>
      <c r="K125" s="125" t="s">
        <v>139</v>
      </c>
      <c r="L125" s="121"/>
      <c r="M125" s="60" t="s">
        <v>1</v>
      </c>
      <c r="N125" s="61" t="s">
        <v>38</v>
      </c>
      <c r="O125" s="61" t="s">
        <v>140</v>
      </c>
      <c r="P125" s="61" t="s">
        <v>141</v>
      </c>
      <c r="Q125" s="61" t="s">
        <v>142</v>
      </c>
      <c r="R125" s="61" t="s">
        <v>143</v>
      </c>
      <c r="S125" s="61" t="s">
        <v>144</v>
      </c>
      <c r="T125" s="62" t="s">
        <v>145</v>
      </c>
    </row>
    <row r="126" spans="2:63" s="1" customFormat="1" ht="22.65" customHeight="1">
      <c r="B126" s="31"/>
      <c r="C126" s="65" t="s">
        <v>115</v>
      </c>
      <c r="J126" s="126">
        <f>BK126</f>
        <v>0</v>
      </c>
      <c r="L126" s="31"/>
      <c r="M126" s="63"/>
      <c r="N126" s="55"/>
      <c r="O126" s="55"/>
      <c r="P126" s="127">
        <f>P127</f>
        <v>0</v>
      </c>
      <c r="Q126" s="55"/>
      <c r="R126" s="127">
        <f>R127</f>
        <v>37.209089999999996</v>
      </c>
      <c r="S126" s="55"/>
      <c r="T126" s="128">
        <f>T127</f>
        <v>0</v>
      </c>
      <c r="AT126" s="16" t="s">
        <v>73</v>
      </c>
      <c r="AU126" s="16" t="s">
        <v>116</v>
      </c>
      <c r="BK126" s="129">
        <f>BK127</f>
        <v>0</v>
      </c>
    </row>
    <row r="127" spans="2:63" s="11" customFormat="1" ht="25.95" customHeight="1">
      <c r="B127" s="130"/>
      <c r="D127" s="131" t="s">
        <v>73</v>
      </c>
      <c r="E127" s="132" t="s">
        <v>146</v>
      </c>
      <c r="F127" s="132" t="s">
        <v>147</v>
      </c>
      <c r="I127" s="133"/>
      <c r="J127" s="134">
        <f>BK127</f>
        <v>0</v>
      </c>
      <c r="L127" s="130"/>
      <c r="M127" s="135"/>
      <c r="P127" s="136">
        <f>P128+P140+P148+P150+P154</f>
        <v>0</v>
      </c>
      <c r="R127" s="136">
        <f>R128+R140+R148+R150+R154</f>
        <v>37.209089999999996</v>
      </c>
      <c r="T127" s="137">
        <f>T128+T140+T148+T150+T154</f>
        <v>0</v>
      </c>
      <c r="AR127" s="131" t="s">
        <v>81</v>
      </c>
      <c r="AT127" s="138" t="s">
        <v>73</v>
      </c>
      <c r="AU127" s="138" t="s">
        <v>74</v>
      </c>
      <c r="AY127" s="131" t="s">
        <v>148</v>
      </c>
      <c r="BK127" s="139">
        <f>BK128+BK140+BK148+BK150+BK154</f>
        <v>0</v>
      </c>
    </row>
    <row r="128" spans="2:63" s="11" customFormat="1" ht="22.65" customHeight="1">
      <c r="B128" s="130"/>
      <c r="D128" s="131" t="s">
        <v>73</v>
      </c>
      <c r="E128" s="140" t="s">
        <v>81</v>
      </c>
      <c r="F128" s="140" t="s">
        <v>149</v>
      </c>
      <c r="I128" s="133"/>
      <c r="J128" s="141">
        <f>BK128</f>
        <v>0</v>
      </c>
      <c r="L128" s="130"/>
      <c r="M128" s="135"/>
      <c r="P128" s="136">
        <f>SUM(P129:P139)</f>
        <v>0</v>
      </c>
      <c r="R128" s="136">
        <f>SUM(R129:R139)</f>
        <v>0</v>
      </c>
      <c r="T128" s="137">
        <f>SUM(T129:T139)</f>
        <v>0</v>
      </c>
      <c r="AR128" s="131" t="s">
        <v>81</v>
      </c>
      <c r="AT128" s="138" t="s">
        <v>73</v>
      </c>
      <c r="AU128" s="138" t="s">
        <v>81</v>
      </c>
      <c r="AY128" s="131" t="s">
        <v>148</v>
      </c>
      <c r="BK128" s="139">
        <f>SUM(BK129:BK139)</f>
        <v>0</v>
      </c>
    </row>
    <row r="129" spans="2:65" s="1" customFormat="1" ht="24.15" customHeight="1">
      <c r="B129" s="142"/>
      <c r="C129" s="143" t="s">
        <v>81</v>
      </c>
      <c r="D129" s="143" t="s">
        <v>150</v>
      </c>
      <c r="E129" s="144" t="s">
        <v>762</v>
      </c>
      <c r="F129" s="145" t="s">
        <v>763</v>
      </c>
      <c r="G129" s="146" t="s">
        <v>153</v>
      </c>
      <c r="H129" s="147">
        <v>13.247</v>
      </c>
      <c r="I129" s="148"/>
      <c r="J129" s="149">
        <f>ROUND(I129*H129,2)</f>
        <v>0</v>
      </c>
      <c r="K129" s="150"/>
      <c r="L129" s="31"/>
      <c r="M129" s="151" t="s">
        <v>1</v>
      </c>
      <c r="N129" s="152" t="s">
        <v>40</v>
      </c>
      <c r="P129" s="153">
        <f>O129*H129</f>
        <v>0</v>
      </c>
      <c r="Q129" s="153">
        <v>0</v>
      </c>
      <c r="R129" s="153">
        <f>Q129*H129</f>
        <v>0</v>
      </c>
      <c r="S129" s="153">
        <v>0</v>
      </c>
      <c r="T129" s="154">
        <f>S129*H129</f>
        <v>0</v>
      </c>
      <c r="AR129" s="155" t="s">
        <v>154</v>
      </c>
      <c r="AT129" s="155" t="s">
        <v>150</v>
      </c>
      <c r="AU129" s="155" t="s">
        <v>87</v>
      </c>
      <c r="AY129" s="16" t="s">
        <v>148</v>
      </c>
      <c r="BE129" s="156">
        <f>IF(N129="základná",J129,0)</f>
        <v>0</v>
      </c>
      <c r="BF129" s="156">
        <f>IF(N129="znížená",J129,0)</f>
        <v>0</v>
      </c>
      <c r="BG129" s="156">
        <f>IF(N129="zákl. prenesená",J129,0)</f>
        <v>0</v>
      </c>
      <c r="BH129" s="156">
        <f>IF(N129="zníž. prenesená",J129,0)</f>
        <v>0</v>
      </c>
      <c r="BI129" s="156">
        <f>IF(N129="nulová",J129,0)</f>
        <v>0</v>
      </c>
      <c r="BJ129" s="16" t="s">
        <v>87</v>
      </c>
      <c r="BK129" s="156">
        <f>ROUND(I129*H129,2)</f>
        <v>0</v>
      </c>
      <c r="BL129" s="16" t="s">
        <v>154</v>
      </c>
      <c r="BM129" s="155" t="s">
        <v>764</v>
      </c>
    </row>
    <row r="130" spans="2:65" s="13" customFormat="1">
      <c r="B130" s="164"/>
      <c r="D130" s="158" t="s">
        <v>156</v>
      </c>
      <c r="E130" s="165" t="s">
        <v>1</v>
      </c>
      <c r="F130" s="166" t="s">
        <v>765</v>
      </c>
      <c r="H130" s="167">
        <v>13.247</v>
      </c>
      <c r="I130" s="168"/>
      <c r="L130" s="164"/>
      <c r="M130" s="169"/>
      <c r="T130" s="170"/>
      <c r="AT130" s="165" t="s">
        <v>156</v>
      </c>
      <c r="AU130" s="165" t="s">
        <v>87</v>
      </c>
      <c r="AV130" s="13" t="s">
        <v>87</v>
      </c>
      <c r="AW130" s="13" t="s">
        <v>30</v>
      </c>
      <c r="AX130" s="13" t="s">
        <v>74</v>
      </c>
      <c r="AY130" s="165" t="s">
        <v>148</v>
      </c>
    </row>
    <row r="131" spans="2:65" s="14" customFormat="1">
      <c r="B131" s="171"/>
      <c r="D131" s="158" t="s">
        <v>156</v>
      </c>
      <c r="E131" s="172" t="s">
        <v>1</v>
      </c>
      <c r="F131" s="173" t="s">
        <v>159</v>
      </c>
      <c r="H131" s="174">
        <v>13.247</v>
      </c>
      <c r="I131" s="175"/>
      <c r="L131" s="171"/>
      <c r="M131" s="176"/>
      <c r="T131" s="177"/>
      <c r="AT131" s="172" t="s">
        <v>156</v>
      </c>
      <c r="AU131" s="172" t="s">
        <v>87</v>
      </c>
      <c r="AV131" s="14" t="s">
        <v>154</v>
      </c>
      <c r="AW131" s="14" t="s">
        <v>30</v>
      </c>
      <c r="AX131" s="14" t="s">
        <v>81</v>
      </c>
      <c r="AY131" s="172" t="s">
        <v>148</v>
      </c>
    </row>
    <row r="132" spans="2:65" s="1" customFormat="1" ht="24.15" customHeight="1">
      <c r="B132" s="142"/>
      <c r="C132" s="143" t="s">
        <v>87</v>
      </c>
      <c r="D132" s="143" t="s">
        <v>150</v>
      </c>
      <c r="E132" s="144" t="s">
        <v>766</v>
      </c>
      <c r="F132" s="145" t="s">
        <v>767</v>
      </c>
      <c r="G132" s="146" t="s">
        <v>153</v>
      </c>
      <c r="H132" s="147">
        <v>0.625</v>
      </c>
      <c r="I132" s="148"/>
      <c r="J132" s="149">
        <f>ROUND(I132*H132,2)</f>
        <v>0</v>
      </c>
      <c r="K132" s="150"/>
      <c r="L132" s="31"/>
      <c r="M132" s="151" t="s">
        <v>1</v>
      </c>
      <c r="N132" s="152" t="s">
        <v>40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AR132" s="155" t="s">
        <v>154</v>
      </c>
      <c r="AT132" s="155" t="s">
        <v>150</v>
      </c>
      <c r="AU132" s="155" t="s">
        <v>87</v>
      </c>
      <c r="AY132" s="16" t="s">
        <v>148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6" t="s">
        <v>87</v>
      </c>
      <c r="BK132" s="156">
        <f>ROUND(I132*H132,2)</f>
        <v>0</v>
      </c>
      <c r="BL132" s="16" t="s">
        <v>154</v>
      </c>
      <c r="BM132" s="155" t="s">
        <v>768</v>
      </c>
    </row>
    <row r="133" spans="2:65" s="12" customFormat="1">
      <c r="B133" s="157"/>
      <c r="D133" s="158" t="s">
        <v>156</v>
      </c>
      <c r="E133" s="159" t="s">
        <v>1</v>
      </c>
      <c r="F133" s="160" t="s">
        <v>769</v>
      </c>
      <c r="H133" s="159" t="s">
        <v>1</v>
      </c>
      <c r="I133" s="161"/>
      <c r="L133" s="157"/>
      <c r="M133" s="162"/>
      <c r="T133" s="163"/>
      <c r="AT133" s="159" t="s">
        <v>156</v>
      </c>
      <c r="AU133" s="159" t="s">
        <v>87</v>
      </c>
      <c r="AV133" s="12" t="s">
        <v>81</v>
      </c>
      <c r="AW133" s="12" t="s">
        <v>30</v>
      </c>
      <c r="AX133" s="12" t="s">
        <v>74</v>
      </c>
      <c r="AY133" s="159" t="s">
        <v>148</v>
      </c>
    </row>
    <row r="134" spans="2:65" s="13" customFormat="1">
      <c r="B134" s="164"/>
      <c r="D134" s="158" t="s">
        <v>156</v>
      </c>
      <c r="E134" s="165" t="s">
        <v>1</v>
      </c>
      <c r="F134" s="166" t="s">
        <v>770</v>
      </c>
      <c r="H134" s="167">
        <v>0.625</v>
      </c>
      <c r="I134" s="168"/>
      <c r="L134" s="164"/>
      <c r="M134" s="169"/>
      <c r="T134" s="170"/>
      <c r="AT134" s="165" t="s">
        <v>156</v>
      </c>
      <c r="AU134" s="165" t="s">
        <v>87</v>
      </c>
      <c r="AV134" s="13" t="s">
        <v>87</v>
      </c>
      <c r="AW134" s="13" t="s">
        <v>30</v>
      </c>
      <c r="AX134" s="13" t="s">
        <v>74</v>
      </c>
      <c r="AY134" s="165" t="s">
        <v>148</v>
      </c>
    </row>
    <row r="135" spans="2:65" s="14" customFormat="1">
      <c r="B135" s="171"/>
      <c r="D135" s="158" t="s">
        <v>156</v>
      </c>
      <c r="E135" s="172" t="s">
        <v>1</v>
      </c>
      <c r="F135" s="173" t="s">
        <v>159</v>
      </c>
      <c r="H135" s="174">
        <v>0.625</v>
      </c>
      <c r="I135" s="175"/>
      <c r="L135" s="171"/>
      <c r="M135" s="176"/>
      <c r="T135" s="177"/>
      <c r="AT135" s="172" t="s">
        <v>156</v>
      </c>
      <c r="AU135" s="172" t="s">
        <v>87</v>
      </c>
      <c r="AV135" s="14" t="s">
        <v>154</v>
      </c>
      <c r="AW135" s="14" t="s">
        <v>30</v>
      </c>
      <c r="AX135" s="14" t="s">
        <v>81</v>
      </c>
      <c r="AY135" s="172" t="s">
        <v>148</v>
      </c>
    </row>
    <row r="136" spans="2:65" s="1" customFormat="1" ht="24.15" customHeight="1">
      <c r="B136" s="142"/>
      <c r="C136" s="143" t="s">
        <v>163</v>
      </c>
      <c r="D136" s="143" t="s">
        <v>150</v>
      </c>
      <c r="E136" s="144" t="s">
        <v>167</v>
      </c>
      <c r="F136" s="145" t="s">
        <v>168</v>
      </c>
      <c r="G136" s="146" t="s">
        <v>153</v>
      </c>
      <c r="H136" s="147">
        <v>13.872</v>
      </c>
      <c r="I136" s="148"/>
      <c r="J136" s="149">
        <f>ROUND(I136*H136,2)</f>
        <v>0</v>
      </c>
      <c r="K136" s="150"/>
      <c r="L136" s="31"/>
      <c r="M136" s="151" t="s">
        <v>1</v>
      </c>
      <c r="N136" s="152" t="s">
        <v>40</v>
      </c>
      <c r="P136" s="153">
        <f>O136*H136</f>
        <v>0</v>
      </c>
      <c r="Q136" s="153">
        <v>0</v>
      </c>
      <c r="R136" s="153">
        <f>Q136*H136</f>
        <v>0</v>
      </c>
      <c r="S136" s="153">
        <v>0</v>
      </c>
      <c r="T136" s="154">
        <f>S136*H136</f>
        <v>0</v>
      </c>
      <c r="AR136" s="155" t="s">
        <v>154</v>
      </c>
      <c r="AT136" s="155" t="s">
        <v>150</v>
      </c>
      <c r="AU136" s="155" t="s">
        <v>87</v>
      </c>
      <c r="AY136" s="16" t="s">
        <v>148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6" t="s">
        <v>87</v>
      </c>
      <c r="BK136" s="156">
        <f>ROUND(I136*H136,2)</f>
        <v>0</v>
      </c>
      <c r="BL136" s="16" t="s">
        <v>154</v>
      </c>
      <c r="BM136" s="155" t="s">
        <v>771</v>
      </c>
    </row>
    <row r="137" spans="2:65" s="1" customFormat="1" ht="33" customHeight="1">
      <c r="B137" s="142"/>
      <c r="C137" s="143" t="s">
        <v>154</v>
      </c>
      <c r="D137" s="143" t="s">
        <v>150</v>
      </c>
      <c r="E137" s="144" t="s">
        <v>772</v>
      </c>
      <c r="F137" s="145" t="s">
        <v>773</v>
      </c>
      <c r="G137" s="146" t="s">
        <v>174</v>
      </c>
      <c r="H137" s="147">
        <v>47.1</v>
      </c>
      <c r="I137" s="148"/>
      <c r="J137" s="149">
        <f>ROUND(I137*H137,2)</f>
        <v>0</v>
      </c>
      <c r="K137" s="150"/>
      <c r="L137" s="31"/>
      <c r="M137" s="151" t="s">
        <v>1</v>
      </c>
      <c r="N137" s="152" t="s">
        <v>40</v>
      </c>
      <c r="P137" s="153">
        <f>O137*H137</f>
        <v>0</v>
      </c>
      <c r="Q137" s="153">
        <v>0</v>
      </c>
      <c r="R137" s="153">
        <f>Q137*H137</f>
        <v>0</v>
      </c>
      <c r="S137" s="153">
        <v>0</v>
      </c>
      <c r="T137" s="154">
        <f>S137*H137</f>
        <v>0</v>
      </c>
      <c r="AR137" s="155" t="s">
        <v>154</v>
      </c>
      <c r="AT137" s="155" t="s">
        <v>150</v>
      </c>
      <c r="AU137" s="155" t="s">
        <v>87</v>
      </c>
      <c r="AY137" s="16" t="s">
        <v>148</v>
      </c>
      <c r="BE137" s="156">
        <f>IF(N137="základná",J137,0)</f>
        <v>0</v>
      </c>
      <c r="BF137" s="156">
        <f>IF(N137="znížená",J137,0)</f>
        <v>0</v>
      </c>
      <c r="BG137" s="156">
        <f>IF(N137="zákl. prenesená",J137,0)</f>
        <v>0</v>
      </c>
      <c r="BH137" s="156">
        <f>IF(N137="zníž. prenesená",J137,0)</f>
        <v>0</v>
      </c>
      <c r="BI137" s="156">
        <f>IF(N137="nulová",J137,0)</f>
        <v>0</v>
      </c>
      <c r="BJ137" s="16" t="s">
        <v>87</v>
      </c>
      <c r="BK137" s="156">
        <f>ROUND(I137*H137,2)</f>
        <v>0</v>
      </c>
      <c r="BL137" s="16" t="s">
        <v>154</v>
      </c>
      <c r="BM137" s="155" t="s">
        <v>774</v>
      </c>
    </row>
    <row r="138" spans="2:65" s="13" customFormat="1">
      <c r="B138" s="164"/>
      <c r="D138" s="158" t="s">
        <v>156</v>
      </c>
      <c r="E138" s="165" t="s">
        <v>1</v>
      </c>
      <c r="F138" s="166" t="s">
        <v>775</v>
      </c>
      <c r="H138" s="167">
        <v>47.1</v>
      </c>
      <c r="I138" s="168"/>
      <c r="L138" s="164"/>
      <c r="M138" s="169"/>
      <c r="T138" s="170"/>
      <c r="AT138" s="165" t="s">
        <v>156</v>
      </c>
      <c r="AU138" s="165" t="s">
        <v>87</v>
      </c>
      <c r="AV138" s="13" t="s">
        <v>87</v>
      </c>
      <c r="AW138" s="13" t="s">
        <v>30</v>
      </c>
      <c r="AX138" s="13" t="s">
        <v>74</v>
      </c>
      <c r="AY138" s="165" t="s">
        <v>148</v>
      </c>
    </row>
    <row r="139" spans="2:65" s="14" customFormat="1">
      <c r="B139" s="171"/>
      <c r="D139" s="158" t="s">
        <v>156</v>
      </c>
      <c r="E139" s="172" t="s">
        <v>1</v>
      </c>
      <c r="F139" s="173" t="s">
        <v>159</v>
      </c>
      <c r="H139" s="174">
        <v>47.1</v>
      </c>
      <c r="I139" s="175"/>
      <c r="L139" s="171"/>
      <c r="M139" s="176"/>
      <c r="T139" s="177"/>
      <c r="AT139" s="172" t="s">
        <v>156</v>
      </c>
      <c r="AU139" s="172" t="s">
        <v>87</v>
      </c>
      <c r="AV139" s="14" t="s">
        <v>154</v>
      </c>
      <c r="AW139" s="14" t="s">
        <v>30</v>
      </c>
      <c r="AX139" s="14" t="s">
        <v>81</v>
      </c>
      <c r="AY139" s="172" t="s">
        <v>148</v>
      </c>
    </row>
    <row r="140" spans="2:65" s="11" customFormat="1" ht="22.65" customHeight="1">
      <c r="B140" s="130"/>
      <c r="D140" s="131" t="s">
        <v>73</v>
      </c>
      <c r="E140" s="140" t="s">
        <v>87</v>
      </c>
      <c r="F140" s="140" t="s">
        <v>170</v>
      </c>
      <c r="I140" s="133"/>
      <c r="J140" s="141">
        <f>BK140</f>
        <v>0</v>
      </c>
      <c r="L140" s="130"/>
      <c r="M140" s="135"/>
      <c r="P140" s="136">
        <f>SUM(P141:P147)</f>
        <v>0</v>
      </c>
      <c r="R140" s="136">
        <f>SUM(R141:R147)</f>
        <v>23.109479999999998</v>
      </c>
      <c r="T140" s="137">
        <f>SUM(T141:T147)</f>
        <v>0</v>
      </c>
      <c r="AR140" s="131" t="s">
        <v>81</v>
      </c>
      <c r="AT140" s="138" t="s">
        <v>73</v>
      </c>
      <c r="AU140" s="138" t="s">
        <v>81</v>
      </c>
      <c r="AY140" s="131" t="s">
        <v>148</v>
      </c>
      <c r="BK140" s="139">
        <f>SUM(BK141:BK147)</f>
        <v>0</v>
      </c>
    </row>
    <row r="141" spans="2:65" s="1" customFormat="1" ht="24.15" customHeight="1">
      <c r="B141" s="142"/>
      <c r="C141" s="143" t="s">
        <v>171</v>
      </c>
      <c r="D141" s="143" t="s">
        <v>150</v>
      </c>
      <c r="E141" s="144" t="s">
        <v>776</v>
      </c>
      <c r="F141" s="145" t="s">
        <v>777</v>
      </c>
      <c r="G141" s="146" t="s">
        <v>153</v>
      </c>
      <c r="H141" s="147">
        <v>6.6230000000000002</v>
      </c>
      <c r="I141" s="148"/>
      <c r="J141" s="149">
        <f>ROUND(I141*H141,2)</f>
        <v>0</v>
      </c>
      <c r="K141" s="150"/>
      <c r="L141" s="31"/>
      <c r="M141" s="151" t="s">
        <v>1</v>
      </c>
      <c r="N141" s="152" t="s">
        <v>40</v>
      </c>
      <c r="P141" s="153">
        <f>O141*H141</f>
        <v>0</v>
      </c>
      <c r="Q141" s="153">
        <v>2.0699999999999998</v>
      </c>
      <c r="R141" s="153">
        <f>Q141*H141</f>
        <v>13.70961</v>
      </c>
      <c r="S141" s="153">
        <v>0</v>
      </c>
      <c r="T141" s="154">
        <f>S141*H141</f>
        <v>0</v>
      </c>
      <c r="AR141" s="155" t="s">
        <v>154</v>
      </c>
      <c r="AT141" s="155" t="s">
        <v>150</v>
      </c>
      <c r="AU141" s="155" t="s">
        <v>87</v>
      </c>
      <c r="AY141" s="16" t="s">
        <v>148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6" t="s">
        <v>87</v>
      </c>
      <c r="BK141" s="156">
        <f>ROUND(I141*H141,2)</f>
        <v>0</v>
      </c>
      <c r="BL141" s="16" t="s">
        <v>154</v>
      </c>
      <c r="BM141" s="155" t="s">
        <v>778</v>
      </c>
    </row>
    <row r="142" spans="2:65" s="13" customFormat="1">
      <c r="B142" s="164"/>
      <c r="D142" s="158" t="s">
        <v>156</v>
      </c>
      <c r="E142" s="165" t="s">
        <v>1</v>
      </c>
      <c r="F142" s="166" t="s">
        <v>779</v>
      </c>
      <c r="H142" s="167">
        <v>6.6230000000000002</v>
      </c>
      <c r="I142" s="168"/>
      <c r="L142" s="164"/>
      <c r="M142" s="169"/>
      <c r="T142" s="170"/>
      <c r="AT142" s="165" t="s">
        <v>156</v>
      </c>
      <c r="AU142" s="165" t="s">
        <v>87</v>
      </c>
      <c r="AV142" s="13" t="s">
        <v>87</v>
      </c>
      <c r="AW142" s="13" t="s">
        <v>30</v>
      </c>
      <c r="AX142" s="13" t="s">
        <v>74</v>
      </c>
      <c r="AY142" s="165" t="s">
        <v>148</v>
      </c>
    </row>
    <row r="143" spans="2:65" s="14" customFormat="1">
      <c r="B143" s="171"/>
      <c r="D143" s="158" t="s">
        <v>156</v>
      </c>
      <c r="E143" s="172" t="s">
        <v>1</v>
      </c>
      <c r="F143" s="173" t="s">
        <v>159</v>
      </c>
      <c r="H143" s="174">
        <v>6.6230000000000002</v>
      </c>
      <c r="I143" s="175"/>
      <c r="L143" s="171"/>
      <c r="M143" s="176"/>
      <c r="T143" s="177"/>
      <c r="AT143" s="172" t="s">
        <v>156</v>
      </c>
      <c r="AU143" s="172" t="s">
        <v>87</v>
      </c>
      <c r="AV143" s="14" t="s">
        <v>154</v>
      </c>
      <c r="AW143" s="14" t="s">
        <v>30</v>
      </c>
      <c r="AX143" s="14" t="s">
        <v>81</v>
      </c>
      <c r="AY143" s="172" t="s">
        <v>148</v>
      </c>
    </row>
    <row r="144" spans="2:65" s="1" customFormat="1" ht="24.15" customHeight="1">
      <c r="B144" s="142"/>
      <c r="C144" s="143" t="s">
        <v>177</v>
      </c>
      <c r="D144" s="143" t="s">
        <v>150</v>
      </c>
      <c r="E144" s="144" t="s">
        <v>780</v>
      </c>
      <c r="F144" s="145" t="s">
        <v>781</v>
      </c>
      <c r="G144" s="146" t="s">
        <v>153</v>
      </c>
      <c r="H144" s="147">
        <v>4.5410000000000004</v>
      </c>
      <c r="I144" s="148"/>
      <c r="J144" s="149">
        <f>ROUND(I144*H144,2)</f>
        <v>0</v>
      </c>
      <c r="K144" s="150"/>
      <c r="L144" s="31"/>
      <c r="M144" s="151" t="s">
        <v>1</v>
      </c>
      <c r="N144" s="152" t="s">
        <v>40</v>
      </c>
      <c r="P144" s="153">
        <f>O144*H144</f>
        <v>0</v>
      </c>
      <c r="Q144" s="153">
        <v>2.0699999999999998</v>
      </c>
      <c r="R144" s="153">
        <f>Q144*H144</f>
        <v>9.3998699999999999</v>
      </c>
      <c r="S144" s="153">
        <v>0</v>
      </c>
      <c r="T144" s="154">
        <f>S144*H144</f>
        <v>0</v>
      </c>
      <c r="AR144" s="155" t="s">
        <v>154</v>
      </c>
      <c r="AT144" s="155" t="s">
        <v>150</v>
      </c>
      <c r="AU144" s="155" t="s">
        <v>87</v>
      </c>
      <c r="AY144" s="16" t="s">
        <v>148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6" t="s">
        <v>87</v>
      </c>
      <c r="BK144" s="156">
        <f>ROUND(I144*H144,2)</f>
        <v>0</v>
      </c>
      <c r="BL144" s="16" t="s">
        <v>154</v>
      </c>
      <c r="BM144" s="155" t="s">
        <v>782</v>
      </c>
    </row>
    <row r="145" spans="2:65" s="13" customFormat="1">
      <c r="B145" s="164"/>
      <c r="D145" s="158" t="s">
        <v>156</v>
      </c>
      <c r="E145" s="165" t="s">
        <v>1</v>
      </c>
      <c r="F145" s="166" t="s">
        <v>783</v>
      </c>
      <c r="H145" s="167">
        <v>0.125</v>
      </c>
      <c r="I145" s="168"/>
      <c r="L145" s="164"/>
      <c r="M145" s="169"/>
      <c r="T145" s="170"/>
      <c r="AT145" s="165" t="s">
        <v>156</v>
      </c>
      <c r="AU145" s="165" t="s">
        <v>87</v>
      </c>
      <c r="AV145" s="13" t="s">
        <v>87</v>
      </c>
      <c r="AW145" s="13" t="s">
        <v>30</v>
      </c>
      <c r="AX145" s="13" t="s">
        <v>74</v>
      </c>
      <c r="AY145" s="165" t="s">
        <v>148</v>
      </c>
    </row>
    <row r="146" spans="2:65" s="13" customFormat="1">
      <c r="B146" s="164"/>
      <c r="D146" s="158" t="s">
        <v>156</v>
      </c>
      <c r="E146" s="165" t="s">
        <v>1</v>
      </c>
      <c r="F146" s="166" t="s">
        <v>784</v>
      </c>
      <c r="H146" s="167">
        <v>4.4160000000000004</v>
      </c>
      <c r="I146" s="168"/>
      <c r="L146" s="164"/>
      <c r="M146" s="169"/>
      <c r="T146" s="170"/>
      <c r="AT146" s="165" t="s">
        <v>156</v>
      </c>
      <c r="AU146" s="165" t="s">
        <v>87</v>
      </c>
      <c r="AV146" s="13" t="s">
        <v>87</v>
      </c>
      <c r="AW146" s="13" t="s">
        <v>30</v>
      </c>
      <c r="AX146" s="13" t="s">
        <v>74</v>
      </c>
      <c r="AY146" s="165" t="s">
        <v>148</v>
      </c>
    </row>
    <row r="147" spans="2:65" s="14" customFormat="1">
      <c r="B147" s="171"/>
      <c r="D147" s="158" t="s">
        <v>156</v>
      </c>
      <c r="E147" s="172" t="s">
        <v>1</v>
      </c>
      <c r="F147" s="173" t="s">
        <v>159</v>
      </c>
      <c r="H147" s="174">
        <v>4.5410000000000004</v>
      </c>
      <c r="I147" s="175"/>
      <c r="L147" s="171"/>
      <c r="M147" s="176"/>
      <c r="T147" s="177"/>
      <c r="AT147" s="172" t="s">
        <v>156</v>
      </c>
      <c r="AU147" s="172" t="s">
        <v>87</v>
      </c>
      <c r="AV147" s="14" t="s">
        <v>154</v>
      </c>
      <c r="AW147" s="14" t="s">
        <v>30</v>
      </c>
      <c r="AX147" s="14" t="s">
        <v>81</v>
      </c>
      <c r="AY147" s="172" t="s">
        <v>148</v>
      </c>
    </row>
    <row r="148" spans="2:65" s="11" customFormat="1" ht="22.65" customHeight="1">
      <c r="B148" s="130"/>
      <c r="D148" s="131" t="s">
        <v>73</v>
      </c>
      <c r="E148" s="140" t="s">
        <v>177</v>
      </c>
      <c r="F148" s="140" t="s">
        <v>192</v>
      </c>
      <c r="I148" s="133"/>
      <c r="J148" s="141">
        <f>BK148</f>
        <v>0</v>
      </c>
      <c r="L148" s="130"/>
      <c r="M148" s="135"/>
      <c r="P148" s="136">
        <f>P149</f>
        <v>0</v>
      </c>
      <c r="R148" s="136">
        <f>R149</f>
        <v>13.414999999999999</v>
      </c>
      <c r="T148" s="137">
        <f>T149</f>
        <v>0</v>
      </c>
      <c r="AR148" s="131" t="s">
        <v>81</v>
      </c>
      <c r="AT148" s="138" t="s">
        <v>73</v>
      </c>
      <c r="AU148" s="138" t="s">
        <v>81</v>
      </c>
      <c r="AY148" s="131" t="s">
        <v>148</v>
      </c>
      <c r="BK148" s="139">
        <f>BK149</f>
        <v>0</v>
      </c>
    </row>
    <row r="149" spans="2:65" s="1" customFormat="1" ht="48.9" customHeight="1">
      <c r="B149" s="142"/>
      <c r="C149" s="143" t="s">
        <v>185</v>
      </c>
      <c r="D149" s="143" t="s">
        <v>150</v>
      </c>
      <c r="E149" s="144" t="s">
        <v>785</v>
      </c>
      <c r="F149" s="145" t="s">
        <v>786</v>
      </c>
      <c r="G149" s="146" t="s">
        <v>787</v>
      </c>
      <c r="H149" s="147">
        <v>1</v>
      </c>
      <c r="I149" s="148"/>
      <c r="J149" s="149">
        <f>ROUND(I149*H149,2)</f>
        <v>0</v>
      </c>
      <c r="K149" s="150"/>
      <c r="L149" s="31"/>
      <c r="M149" s="151" t="s">
        <v>1</v>
      </c>
      <c r="N149" s="152" t="s">
        <v>40</v>
      </c>
      <c r="P149" s="153">
        <f>O149*H149</f>
        <v>0</v>
      </c>
      <c r="Q149" s="153">
        <v>13.414999999999999</v>
      </c>
      <c r="R149" s="153">
        <f>Q149*H149</f>
        <v>13.414999999999999</v>
      </c>
      <c r="S149" s="153">
        <v>0</v>
      </c>
      <c r="T149" s="154">
        <f>S149*H149</f>
        <v>0</v>
      </c>
      <c r="AR149" s="155" t="s">
        <v>154</v>
      </c>
      <c r="AT149" s="155" t="s">
        <v>150</v>
      </c>
      <c r="AU149" s="155" t="s">
        <v>87</v>
      </c>
      <c r="AY149" s="16" t="s">
        <v>148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6" t="s">
        <v>87</v>
      </c>
      <c r="BK149" s="156">
        <f>ROUND(I149*H149,2)</f>
        <v>0</v>
      </c>
      <c r="BL149" s="16" t="s">
        <v>154</v>
      </c>
      <c r="BM149" s="155" t="s">
        <v>788</v>
      </c>
    </row>
    <row r="150" spans="2:65" s="11" customFormat="1" ht="22.65" customHeight="1">
      <c r="B150" s="130"/>
      <c r="D150" s="131" t="s">
        <v>73</v>
      </c>
      <c r="E150" s="140" t="s">
        <v>193</v>
      </c>
      <c r="F150" s="140" t="s">
        <v>230</v>
      </c>
      <c r="I150" s="133"/>
      <c r="J150" s="141">
        <f>BK150</f>
        <v>0</v>
      </c>
      <c r="L150" s="130"/>
      <c r="M150" s="135"/>
      <c r="P150" s="136">
        <f>SUM(P151:P153)</f>
        <v>0</v>
      </c>
      <c r="R150" s="136">
        <f>SUM(R151:R153)</f>
        <v>0.68460999999999994</v>
      </c>
      <c r="T150" s="137">
        <f>SUM(T151:T153)</f>
        <v>0</v>
      </c>
      <c r="AR150" s="131" t="s">
        <v>81</v>
      </c>
      <c r="AT150" s="138" t="s">
        <v>73</v>
      </c>
      <c r="AU150" s="138" t="s">
        <v>81</v>
      </c>
      <c r="AY150" s="131" t="s">
        <v>148</v>
      </c>
      <c r="BK150" s="139">
        <f>SUM(BK151:BK153)</f>
        <v>0</v>
      </c>
    </row>
    <row r="151" spans="2:65" s="1" customFormat="1" ht="21.75" customHeight="1">
      <c r="B151" s="142"/>
      <c r="C151" s="143" t="s">
        <v>181</v>
      </c>
      <c r="D151" s="143" t="s">
        <v>150</v>
      </c>
      <c r="E151" s="144" t="s">
        <v>789</v>
      </c>
      <c r="F151" s="145" t="s">
        <v>790</v>
      </c>
      <c r="G151" s="146" t="s">
        <v>242</v>
      </c>
      <c r="H151" s="147">
        <v>10</v>
      </c>
      <c r="I151" s="148"/>
      <c r="J151" s="149">
        <f>ROUND(I151*H151,2)</f>
        <v>0</v>
      </c>
      <c r="K151" s="150"/>
      <c r="L151" s="31"/>
      <c r="M151" s="151" t="s">
        <v>1</v>
      </c>
      <c r="N151" s="152" t="s">
        <v>40</v>
      </c>
      <c r="P151" s="153">
        <f>O151*H151</f>
        <v>0</v>
      </c>
      <c r="Q151" s="153">
        <v>2.2109999999999999E-3</v>
      </c>
      <c r="R151" s="153">
        <f>Q151*H151</f>
        <v>2.2109999999999998E-2</v>
      </c>
      <c r="S151" s="153">
        <v>0</v>
      </c>
      <c r="T151" s="154">
        <f>S151*H151</f>
        <v>0</v>
      </c>
      <c r="AR151" s="155" t="s">
        <v>154</v>
      </c>
      <c r="AT151" s="155" t="s">
        <v>150</v>
      </c>
      <c r="AU151" s="155" t="s">
        <v>87</v>
      </c>
      <c r="AY151" s="16" t="s">
        <v>148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6" t="s">
        <v>87</v>
      </c>
      <c r="BK151" s="156">
        <f>ROUND(I151*H151,2)</f>
        <v>0</v>
      </c>
      <c r="BL151" s="16" t="s">
        <v>154</v>
      </c>
      <c r="BM151" s="155" t="s">
        <v>791</v>
      </c>
    </row>
    <row r="152" spans="2:65" s="1" customFormat="1" ht="24.15" customHeight="1">
      <c r="B152" s="142"/>
      <c r="C152" s="178" t="s">
        <v>193</v>
      </c>
      <c r="D152" s="178" t="s">
        <v>178</v>
      </c>
      <c r="E152" s="179" t="s">
        <v>792</v>
      </c>
      <c r="F152" s="180" t="s">
        <v>793</v>
      </c>
      <c r="G152" s="181" t="s">
        <v>242</v>
      </c>
      <c r="H152" s="182">
        <v>10</v>
      </c>
      <c r="I152" s="183"/>
      <c r="J152" s="184">
        <f>ROUND(I152*H152,2)</f>
        <v>0</v>
      </c>
      <c r="K152" s="185"/>
      <c r="L152" s="186"/>
      <c r="M152" s="187" t="s">
        <v>1</v>
      </c>
      <c r="N152" s="188" t="s">
        <v>40</v>
      </c>
      <c r="P152" s="153">
        <f>O152*H152</f>
        <v>0</v>
      </c>
      <c r="Q152" s="153">
        <v>6.6000000000000003E-2</v>
      </c>
      <c r="R152" s="153">
        <f>Q152*H152</f>
        <v>0.66</v>
      </c>
      <c r="S152" s="153">
        <v>0</v>
      </c>
      <c r="T152" s="154">
        <f>S152*H152</f>
        <v>0</v>
      </c>
      <c r="AR152" s="155" t="s">
        <v>181</v>
      </c>
      <c r="AT152" s="155" t="s">
        <v>178</v>
      </c>
      <c r="AU152" s="155" t="s">
        <v>87</v>
      </c>
      <c r="AY152" s="16" t="s">
        <v>148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6" t="s">
        <v>87</v>
      </c>
      <c r="BK152" s="156">
        <f>ROUND(I152*H152,2)</f>
        <v>0</v>
      </c>
      <c r="BL152" s="16" t="s">
        <v>154</v>
      </c>
      <c r="BM152" s="155" t="s">
        <v>794</v>
      </c>
    </row>
    <row r="153" spans="2:65" s="1" customFormat="1" ht="24.15" customHeight="1">
      <c r="B153" s="142"/>
      <c r="C153" s="143" t="s">
        <v>198</v>
      </c>
      <c r="D153" s="143" t="s">
        <v>150</v>
      </c>
      <c r="E153" s="144" t="s">
        <v>795</v>
      </c>
      <c r="F153" s="145" t="s">
        <v>796</v>
      </c>
      <c r="G153" s="146" t="s">
        <v>242</v>
      </c>
      <c r="H153" s="147">
        <v>10</v>
      </c>
      <c r="I153" s="148"/>
      <c r="J153" s="149">
        <f>ROUND(I153*H153,2)</f>
        <v>0</v>
      </c>
      <c r="K153" s="150"/>
      <c r="L153" s="31"/>
      <c r="M153" s="151" t="s">
        <v>1</v>
      </c>
      <c r="N153" s="152" t="s">
        <v>40</v>
      </c>
      <c r="P153" s="153">
        <f>O153*H153</f>
        <v>0</v>
      </c>
      <c r="Q153" s="153">
        <v>2.5000000000000001E-4</v>
      </c>
      <c r="R153" s="153">
        <f>Q153*H153</f>
        <v>2.5000000000000001E-3</v>
      </c>
      <c r="S153" s="153">
        <v>0</v>
      </c>
      <c r="T153" s="154">
        <f>S153*H153</f>
        <v>0</v>
      </c>
      <c r="AR153" s="155" t="s">
        <v>154</v>
      </c>
      <c r="AT153" s="155" t="s">
        <v>150</v>
      </c>
      <c r="AU153" s="155" t="s">
        <v>87</v>
      </c>
      <c r="AY153" s="16" t="s">
        <v>148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6" t="s">
        <v>87</v>
      </c>
      <c r="BK153" s="156">
        <f>ROUND(I153*H153,2)</f>
        <v>0</v>
      </c>
      <c r="BL153" s="16" t="s">
        <v>154</v>
      </c>
      <c r="BM153" s="155" t="s">
        <v>797</v>
      </c>
    </row>
    <row r="154" spans="2:65" s="11" customFormat="1" ht="22.65" customHeight="1">
      <c r="B154" s="130"/>
      <c r="D154" s="131" t="s">
        <v>73</v>
      </c>
      <c r="E154" s="140" t="s">
        <v>299</v>
      </c>
      <c r="F154" s="140" t="s">
        <v>300</v>
      </c>
      <c r="I154" s="133"/>
      <c r="J154" s="141">
        <f>BK154</f>
        <v>0</v>
      </c>
      <c r="L154" s="130"/>
      <c r="M154" s="135"/>
      <c r="P154" s="136">
        <f>P155</f>
        <v>0</v>
      </c>
      <c r="R154" s="136">
        <f>R155</f>
        <v>0</v>
      </c>
      <c r="T154" s="137">
        <f>T155</f>
        <v>0</v>
      </c>
      <c r="AR154" s="131" t="s">
        <v>81</v>
      </c>
      <c r="AT154" s="138" t="s">
        <v>73</v>
      </c>
      <c r="AU154" s="138" t="s">
        <v>81</v>
      </c>
      <c r="AY154" s="131" t="s">
        <v>148</v>
      </c>
      <c r="BK154" s="139">
        <f>BK155</f>
        <v>0</v>
      </c>
    </row>
    <row r="155" spans="2:65" s="1" customFormat="1" ht="33" customHeight="1">
      <c r="B155" s="142"/>
      <c r="C155" s="143" t="s">
        <v>206</v>
      </c>
      <c r="D155" s="143" t="s">
        <v>150</v>
      </c>
      <c r="E155" s="144" t="s">
        <v>798</v>
      </c>
      <c r="F155" s="145" t="s">
        <v>799</v>
      </c>
      <c r="G155" s="146" t="s">
        <v>284</v>
      </c>
      <c r="H155" s="147">
        <v>37.209000000000003</v>
      </c>
      <c r="I155" s="148"/>
      <c r="J155" s="149">
        <f>ROUND(I155*H155,2)</f>
        <v>0</v>
      </c>
      <c r="K155" s="150"/>
      <c r="L155" s="31"/>
      <c r="M155" s="190" t="s">
        <v>1</v>
      </c>
      <c r="N155" s="191" t="s">
        <v>40</v>
      </c>
      <c r="O155" s="192"/>
      <c r="P155" s="193">
        <f>O155*H155</f>
        <v>0</v>
      </c>
      <c r="Q155" s="193">
        <v>0</v>
      </c>
      <c r="R155" s="193">
        <f>Q155*H155</f>
        <v>0</v>
      </c>
      <c r="S155" s="193">
        <v>0</v>
      </c>
      <c r="T155" s="194">
        <f>S155*H155</f>
        <v>0</v>
      </c>
      <c r="AR155" s="155" t="s">
        <v>154</v>
      </c>
      <c r="AT155" s="155" t="s">
        <v>150</v>
      </c>
      <c r="AU155" s="155" t="s">
        <v>87</v>
      </c>
      <c r="AY155" s="16" t="s">
        <v>148</v>
      </c>
      <c r="BE155" s="156">
        <f>IF(N155="základná",J155,0)</f>
        <v>0</v>
      </c>
      <c r="BF155" s="156">
        <f>IF(N155="znížená",J155,0)</f>
        <v>0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6" t="s">
        <v>87</v>
      </c>
      <c r="BK155" s="156">
        <f>ROUND(I155*H155,2)</f>
        <v>0</v>
      </c>
      <c r="BL155" s="16" t="s">
        <v>154</v>
      </c>
      <c r="BM155" s="155" t="s">
        <v>800</v>
      </c>
    </row>
    <row r="156" spans="2:65" s="1" customFormat="1" ht="6.9" customHeight="1">
      <c r="B156" s="46"/>
      <c r="C156" s="47"/>
      <c r="D156" s="47"/>
      <c r="E156" s="47"/>
      <c r="F156" s="47"/>
      <c r="G156" s="47"/>
      <c r="H156" s="47"/>
      <c r="I156" s="47"/>
      <c r="J156" s="47"/>
      <c r="K156" s="47"/>
      <c r="L156" s="31"/>
    </row>
  </sheetData>
  <autoFilter ref="C125:K155" xr:uid="{00000000-0009-0000-0000-000005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56"/>
  <sheetViews>
    <sheetView showGridLines="0" tabSelected="1" topLeftCell="A16" workbookViewId="0">
      <selection activeCell="Y17" sqref="Y1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5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6" t="s">
        <v>106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4.9" customHeight="1">
      <c r="B4" s="19"/>
      <c r="D4" s="20" t="s">
        <v>107</v>
      </c>
      <c r="L4" s="19"/>
      <c r="M4" s="94" t="s">
        <v>9</v>
      </c>
      <c r="AT4" s="16" t="s">
        <v>3</v>
      </c>
    </row>
    <row r="5" spans="2:46" ht="6.9" customHeight="1">
      <c r="B5" s="19"/>
      <c r="L5" s="19"/>
    </row>
    <row r="6" spans="2:46" ht="12" customHeight="1">
      <c r="B6" s="19"/>
      <c r="D6" s="26" t="s">
        <v>15</v>
      </c>
      <c r="L6" s="19"/>
    </row>
    <row r="7" spans="2:46" ht="26.25" customHeight="1">
      <c r="B7" s="19"/>
      <c r="E7" s="243" t="str">
        <f>'Rekapitulácia stavby'!K6</f>
        <v>Stavebné úpravy objektov a areálu pozorovateľne Krajskej hvezdárne Malý Diel Žilina</v>
      </c>
      <c r="F7" s="244"/>
      <c r="G7" s="244"/>
      <c r="H7" s="244"/>
      <c r="L7" s="19"/>
    </row>
    <row r="8" spans="2:46" ht="12" customHeight="1">
      <c r="B8" s="19"/>
      <c r="D8" s="26" t="s">
        <v>108</v>
      </c>
      <c r="L8" s="19"/>
    </row>
    <row r="9" spans="2:46" s="1" customFormat="1" ht="16.5" customHeight="1">
      <c r="B9" s="31"/>
      <c r="E9" s="243" t="s">
        <v>844</v>
      </c>
      <c r="F9" s="242"/>
      <c r="G9" s="242"/>
      <c r="H9" s="242"/>
      <c r="L9" s="31"/>
    </row>
    <row r="10" spans="2:46" s="1" customFormat="1" ht="12" customHeight="1">
      <c r="B10" s="31"/>
      <c r="D10" s="26" t="s">
        <v>110</v>
      </c>
      <c r="L10" s="31"/>
    </row>
    <row r="11" spans="2:46" s="1" customFormat="1" ht="16.5" customHeight="1">
      <c r="B11" s="31"/>
      <c r="E11" s="215" t="s">
        <v>802</v>
      </c>
      <c r="F11" s="242"/>
      <c r="G11" s="242"/>
      <c r="H11" s="242"/>
      <c r="L11" s="31"/>
    </row>
    <row r="12" spans="2:46" s="1" customFormat="1">
      <c r="B12" s="31"/>
      <c r="L12" s="31"/>
    </row>
    <row r="13" spans="2:46" s="1" customFormat="1" ht="12" customHeight="1">
      <c r="B13" s="31"/>
      <c r="D13" s="26" t="s">
        <v>17</v>
      </c>
      <c r="F13" s="24" t="s">
        <v>1</v>
      </c>
      <c r="I13" s="26" t="s">
        <v>18</v>
      </c>
      <c r="J13" s="24" t="s">
        <v>1</v>
      </c>
      <c r="L13" s="31"/>
    </row>
    <row r="14" spans="2:46" s="1" customFormat="1" ht="12" customHeight="1">
      <c r="B14" s="31"/>
      <c r="D14" s="26" t="s">
        <v>19</v>
      </c>
      <c r="F14" s="24" t="s">
        <v>20</v>
      </c>
      <c r="I14" s="26" t="s">
        <v>21</v>
      </c>
      <c r="J14" s="54">
        <f>'Rekapitulácia stavby'!AN8</f>
        <v>0</v>
      </c>
      <c r="L14" s="31"/>
    </row>
    <row r="15" spans="2:46" s="1" customFormat="1" ht="10.65" customHeight="1">
      <c r="B15" s="31"/>
      <c r="L15" s="31"/>
    </row>
    <row r="16" spans="2:46" s="1" customFormat="1" ht="12" customHeight="1">
      <c r="B16" s="31"/>
      <c r="D16" s="26" t="s">
        <v>22</v>
      </c>
      <c r="I16" s="26" t="s">
        <v>23</v>
      </c>
      <c r="J16" s="24" t="s">
        <v>1</v>
      </c>
      <c r="L16" s="31"/>
    </row>
    <row r="17" spans="2:12" s="1" customFormat="1" ht="18" customHeight="1">
      <c r="B17" s="31"/>
      <c r="E17" s="24" t="s">
        <v>24</v>
      </c>
      <c r="I17" s="26" t="s">
        <v>25</v>
      </c>
      <c r="J17" s="24" t="s">
        <v>1</v>
      </c>
      <c r="L17" s="31"/>
    </row>
    <row r="18" spans="2:12" s="1" customFormat="1" ht="6.9" customHeight="1">
      <c r="B18" s="31"/>
      <c r="L18" s="31"/>
    </row>
    <row r="19" spans="2:12" s="1" customFormat="1" ht="12" customHeight="1">
      <c r="B19" s="31"/>
      <c r="D19" s="26" t="s">
        <v>26</v>
      </c>
      <c r="I19" s="26" t="s">
        <v>23</v>
      </c>
      <c r="J19" s="27" t="str">
        <f>'Rekapitulácia stavby'!AN13</f>
        <v>Vyplň údaj</v>
      </c>
      <c r="L19" s="31"/>
    </row>
    <row r="20" spans="2:12" s="1" customFormat="1" ht="18" customHeight="1">
      <c r="B20" s="31"/>
      <c r="E20" s="245" t="str">
        <f>'Rekapitulácia stavby'!E14</f>
        <v>Vyplň údaj</v>
      </c>
      <c r="F20" s="221"/>
      <c r="G20" s="221"/>
      <c r="H20" s="221"/>
      <c r="I20" s="26" t="s">
        <v>25</v>
      </c>
      <c r="J20" s="27" t="str">
        <f>'Rekapitulácia stavby'!AN14</f>
        <v>Vyplň údaj</v>
      </c>
      <c r="L20" s="31"/>
    </row>
    <row r="21" spans="2:12" s="1" customFormat="1" ht="6.9" customHeight="1">
      <c r="B21" s="31"/>
      <c r="L21" s="31"/>
    </row>
    <row r="22" spans="2:12" s="1" customFormat="1" ht="12" customHeight="1">
      <c r="B22" s="31"/>
      <c r="D22" s="26" t="s">
        <v>28</v>
      </c>
      <c r="I22" s="26" t="s">
        <v>23</v>
      </c>
      <c r="J22" s="24" t="s">
        <v>1</v>
      </c>
      <c r="L22" s="31"/>
    </row>
    <row r="23" spans="2:12" s="1" customFormat="1" ht="18" customHeight="1">
      <c r="B23" s="31"/>
      <c r="E23" s="24" t="s">
        <v>29</v>
      </c>
      <c r="I23" s="26" t="s">
        <v>25</v>
      </c>
      <c r="J23" s="24" t="s">
        <v>1</v>
      </c>
      <c r="L23" s="31"/>
    </row>
    <row r="24" spans="2:12" s="1" customFormat="1" ht="6.9" customHeight="1">
      <c r="B24" s="31"/>
      <c r="L24" s="31"/>
    </row>
    <row r="25" spans="2:12" s="1" customFormat="1" ht="12" customHeight="1">
      <c r="B25" s="31"/>
      <c r="D25" s="26" t="s">
        <v>31</v>
      </c>
      <c r="I25" s="26" t="s">
        <v>23</v>
      </c>
      <c r="J25" s="24" t="str">
        <f>IF('Rekapitulácia stavby'!AN19="","",'Rekapitulácia stavby'!AN19)</f>
        <v/>
      </c>
      <c r="L25" s="31"/>
    </row>
    <row r="26" spans="2:12" s="1" customFormat="1" ht="18" customHeight="1">
      <c r="B26" s="31"/>
      <c r="E26" s="24" t="str">
        <f>IF('Rekapitulácia stavby'!E20="","",'Rekapitulácia stavby'!E20)</f>
        <v xml:space="preserve"> </v>
      </c>
      <c r="I26" s="26" t="s">
        <v>25</v>
      </c>
      <c r="J26" s="24" t="str">
        <f>IF('Rekapitulácia stavby'!AN20="","",'Rekapitulácia stavby'!AN20)</f>
        <v/>
      </c>
      <c r="L26" s="31"/>
    </row>
    <row r="27" spans="2:12" s="1" customFormat="1" ht="6.9" customHeight="1">
      <c r="B27" s="31"/>
      <c r="L27" s="31"/>
    </row>
    <row r="28" spans="2:12" s="1" customFormat="1" ht="12" customHeight="1">
      <c r="B28" s="31"/>
      <c r="D28" s="26" t="s">
        <v>33</v>
      </c>
      <c r="L28" s="31"/>
    </row>
    <row r="29" spans="2:12" s="7" customFormat="1" ht="16.5" customHeight="1">
      <c r="B29" s="95"/>
      <c r="E29" s="235" t="s">
        <v>1</v>
      </c>
      <c r="F29" s="235"/>
      <c r="G29" s="235"/>
      <c r="H29" s="235"/>
      <c r="L29" s="95"/>
    </row>
    <row r="30" spans="2:12" s="1" customFormat="1" ht="6.9" customHeight="1">
      <c r="B30" s="31"/>
      <c r="L30" s="31"/>
    </row>
    <row r="31" spans="2:12" s="1" customFormat="1" ht="6.9" customHeight="1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25.35" customHeight="1">
      <c r="B32" s="31"/>
      <c r="D32" s="96" t="s">
        <v>34</v>
      </c>
      <c r="J32" s="67">
        <f>ROUND(J125, 2)</f>
        <v>0</v>
      </c>
      <c r="L32" s="31"/>
    </row>
    <row r="33" spans="2:12" s="1" customFormat="1" ht="6.9" customHeight="1">
      <c r="B33" s="31"/>
      <c r="D33" s="55"/>
      <c r="E33" s="55"/>
      <c r="F33" s="55"/>
      <c r="G33" s="55"/>
      <c r="H33" s="55"/>
      <c r="I33" s="55"/>
      <c r="J33" s="55"/>
      <c r="K33" s="55"/>
      <c r="L33" s="31"/>
    </row>
    <row r="34" spans="2:12" s="1" customFormat="1" ht="14.4" customHeight="1">
      <c r="B34" s="31"/>
      <c r="F34" s="34" t="s">
        <v>36</v>
      </c>
      <c r="I34" s="34" t="s">
        <v>35</v>
      </c>
      <c r="J34" s="34" t="s">
        <v>37</v>
      </c>
      <c r="L34" s="31"/>
    </row>
    <row r="35" spans="2:12" s="1" customFormat="1" ht="14.4" customHeight="1">
      <c r="B35" s="31"/>
      <c r="D35" s="97" t="s">
        <v>38</v>
      </c>
      <c r="E35" s="36" t="s">
        <v>39</v>
      </c>
      <c r="F35" s="98">
        <f>ROUND((SUM(BE125:BE155)),  2)</f>
        <v>0</v>
      </c>
      <c r="G35" s="99"/>
      <c r="H35" s="99"/>
      <c r="I35" s="100">
        <v>0.23</v>
      </c>
      <c r="J35" s="98">
        <f>ROUND(((SUM(BE125:BE155))*I35),  2)</f>
        <v>0</v>
      </c>
      <c r="L35" s="31"/>
    </row>
    <row r="36" spans="2:12" s="1" customFormat="1" ht="14.4" customHeight="1">
      <c r="B36" s="31"/>
      <c r="E36" s="36" t="s">
        <v>40</v>
      </c>
      <c r="F36" s="98">
        <f>ROUND((SUM(BF125:BF155)),  2)</f>
        <v>0</v>
      </c>
      <c r="G36" s="99"/>
      <c r="H36" s="99"/>
      <c r="I36" s="100">
        <v>0.23</v>
      </c>
      <c r="J36" s="98">
        <f>ROUND(((SUM(BF125:BF155))*I36),  2)</f>
        <v>0</v>
      </c>
      <c r="L36" s="31"/>
    </row>
    <row r="37" spans="2:12" s="1" customFormat="1" ht="14.4" hidden="1" customHeight="1">
      <c r="B37" s="31"/>
      <c r="E37" s="26" t="s">
        <v>41</v>
      </c>
      <c r="F37" s="87">
        <f>ROUND((SUM(BG125:BG155)),  2)</f>
        <v>0</v>
      </c>
      <c r="I37" s="101">
        <v>0.23</v>
      </c>
      <c r="J37" s="87">
        <f>0</f>
        <v>0</v>
      </c>
      <c r="L37" s="31"/>
    </row>
    <row r="38" spans="2:12" s="1" customFormat="1" ht="14.4" hidden="1" customHeight="1">
      <c r="B38" s="31"/>
      <c r="E38" s="26" t="s">
        <v>42</v>
      </c>
      <c r="F38" s="87">
        <f>ROUND((SUM(BH125:BH155)),  2)</f>
        <v>0</v>
      </c>
      <c r="I38" s="101">
        <v>0.23</v>
      </c>
      <c r="J38" s="87">
        <f>0</f>
        <v>0</v>
      </c>
      <c r="L38" s="31"/>
    </row>
    <row r="39" spans="2:12" s="1" customFormat="1" ht="14.4" hidden="1" customHeight="1">
      <c r="B39" s="31"/>
      <c r="E39" s="36" t="s">
        <v>43</v>
      </c>
      <c r="F39" s="98">
        <f>ROUND((SUM(BI125:BI155)),  2)</f>
        <v>0</v>
      </c>
      <c r="G39" s="99"/>
      <c r="H39" s="99"/>
      <c r="I39" s="100">
        <v>0</v>
      </c>
      <c r="J39" s="98">
        <f>0</f>
        <v>0</v>
      </c>
      <c r="L39" s="31"/>
    </row>
    <row r="40" spans="2:12" s="1" customFormat="1" ht="6.9" customHeight="1">
      <c r="B40" s="31"/>
      <c r="L40" s="31"/>
    </row>
    <row r="41" spans="2:12" s="1" customFormat="1" ht="25.35" customHeight="1">
      <c r="B41" s="31"/>
      <c r="C41" s="102"/>
      <c r="D41" s="103" t="s">
        <v>44</v>
      </c>
      <c r="E41" s="58"/>
      <c r="F41" s="58"/>
      <c r="G41" s="104" t="s">
        <v>45</v>
      </c>
      <c r="H41" s="105" t="s">
        <v>46</v>
      </c>
      <c r="I41" s="58"/>
      <c r="J41" s="106">
        <f>SUM(J32:J39)</f>
        <v>0</v>
      </c>
      <c r="K41" s="107"/>
      <c r="L41" s="31"/>
    </row>
    <row r="42" spans="2:12" s="1" customFormat="1" ht="14.4" customHeight="1">
      <c r="B42" s="31"/>
      <c r="L42" s="31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5" t="s">
        <v>49</v>
      </c>
      <c r="E61" s="33"/>
      <c r="F61" s="108" t="s">
        <v>50</v>
      </c>
      <c r="G61" s="45" t="s">
        <v>49</v>
      </c>
      <c r="H61" s="33"/>
      <c r="I61" s="33"/>
      <c r="J61" s="109" t="s">
        <v>50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5" t="s">
        <v>49</v>
      </c>
      <c r="E76" s="33"/>
      <c r="F76" s="108" t="s">
        <v>50</v>
      </c>
      <c r="G76" s="45" t="s">
        <v>49</v>
      </c>
      <c r="H76" s="33"/>
      <c r="I76" s="33"/>
      <c r="J76" s="109" t="s">
        <v>50</v>
      </c>
      <c r="K76" s="33"/>
      <c r="L76" s="31"/>
    </row>
    <row r="77" spans="2:12" s="1" customFormat="1" ht="14.4" customHeight="1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6.9" customHeight="1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4.9" customHeight="1">
      <c r="B82" s="31"/>
      <c r="C82" s="20" t="s">
        <v>112</v>
      </c>
      <c r="L82" s="31"/>
    </row>
    <row r="83" spans="2:12" s="1" customFormat="1" ht="6.9" customHeight="1">
      <c r="B83" s="31"/>
      <c r="L83" s="31"/>
    </row>
    <row r="84" spans="2:12" s="1" customFormat="1" ht="12" customHeight="1">
      <c r="B84" s="31"/>
      <c r="C84" s="26" t="s">
        <v>15</v>
      </c>
      <c r="L84" s="31"/>
    </row>
    <row r="85" spans="2:12" s="1" customFormat="1" ht="26.25" customHeight="1">
      <c r="B85" s="31"/>
      <c r="E85" s="243" t="str">
        <f>E7</f>
        <v>Stavebné úpravy objektov a areálu pozorovateľne Krajskej hvezdárne Malý Diel Žilina</v>
      </c>
      <c r="F85" s="244"/>
      <c r="G85" s="244"/>
      <c r="H85" s="244"/>
      <c r="L85" s="31"/>
    </row>
    <row r="86" spans="2:12" ht="12" customHeight="1">
      <c r="B86" s="19"/>
      <c r="C86" s="26" t="s">
        <v>108</v>
      </c>
      <c r="L86" s="19"/>
    </row>
    <row r="87" spans="2:12" s="1" customFormat="1" ht="16.5" customHeight="1">
      <c r="B87" s="31"/>
      <c r="E87" s="243" t="s">
        <v>801</v>
      </c>
      <c r="F87" s="242"/>
      <c r="G87" s="242"/>
      <c r="H87" s="242"/>
      <c r="L87" s="31"/>
    </row>
    <row r="88" spans="2:12" s="1" customFormat="1" ht="12" customHeight="1">
      <c r="B88" s="31"/>
      <c r="C88" s="26" t="s">
        <v>110</v>
      </c>
      <c r="L88" s="31"/>
    </row>
    <row r="89" spans="2:12" s="1" customFormat="1" ht="16.5" customHeight="1">
      <c r="B89" s="31"/>
      <c r="E89" s="215" t="str">
        <f>E11</f>
        <v>05.1 - Stavebná časť</v>
      </c>
      <c r="F89" s="242"/>
      <c r="G89" s="242"/>
      <c r="H89" s="242"/>
      <c r="L89" s="31"/>
    </row>
    <row r="90" spans="2:12" s="1" customFormat="1" ht="6.9" customHeight="1">
      <c r="B90" s="31"/>
      <c r="L90" s="31"/>
    </row>
    <row r="91" spans="2:12" s="1" customFormat="1" ht="12" customHeight="1">
      <c r="B91" s="31"/>
      <c r="C91" s="26" t="s">
        <v>19</v>
      </c>
      <c r="F91" s="24" t="str">
        <f>F14</f>
        <v>Žilina</v>
      </c>
      <c r="I91" s="26" t="s">
        <v>21</v>
      </c>
      <c r="J91" s="54">
        <f>IF(J14="","",J14)</f>
        <v>0</v>
      </c>
      <c r="L91" s="31"/>
    </row>
    <row r="92" spans="2:12" s="1" customFormat="1" ht="6.9" customHeight="1">
      <c r="B92" s="31"/>
      <c r="L92" s="31"/>
    </row>
    <row r="93" spans="2:12" s="1" customFormat="1" ht="25.65" customHeight="1">
      <c r="B93" s="31"/>
      <c r="C93" s="26" t="s">
        <v>22</v>
      </c>
      <c r="F93" s="24" t="str">
        <f>E17</f>
        <v>Krajská hvezdáreň v Žiline, Malý Diel, Žilina</v>
      </c>
      <c r="I93" s="26" t="s">
        <v>28</v>
      </c>
      <c r="J93" s="29" t="str">
        <f>E23</f>
        <v>STUDIO APP, s.r.o. Kysucké Nové Mesto</v>
      </c>
      <c r="L93" s="31"/>
    </row>
    <row r="94" spans="2:12" s="1" customFormat="1" ht="15.15" customHeight="1">
      <c r="B94" s="31"/>
      <c r="C94" s="26" t="s">
        <v>26</v>
      </c>
      <c r="F94" s="24" t="str">
        <f>IF(E20="","",E20)</f>
        <v>Vyplň údaj</v>
      </c>
      <c r="I94" s="26" t="s">
        <v>31</v>
      </c>
      <c r="J94" s="29" t="str">
        <f>E26</f>
        <v xml:space="preserve"> 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10" t="s">
        <v>113</v>
      </c>
      <c r="D96" s="102"/>
      <c r="E96" s="102"/>
      <c r="F96" s="102"/>
      <c r="G96" s="102"/>
      <c r="H96" s="102"/>
      <c r="I96" s="102"/>
      <c r="J96" s="111" t="s">
        <v>114</v>
      </c>
      <c r="K96" s="102"/>
      <c r="L96" s="31"/>
    </row>
    <row r="97" spans="2:47" s="1" customFormat="1" ht="10.35" customHeight="1">
      <c r="B97" s="31"/>
      <c r="L97" s="31"/>
    </row>
    <row r="98" spans="2:47" s="1" customFormat="1" ht="22.65" customHeight="1">
      <c r="B98" s="31"/>
      <c r="C98" s="112" t="s">
        <v>115</v>
      </c>
      <c r="J98" s="67">
        <f>J125</f>
        <v>0</v>
      </c>
      <c r="L98" s="31"/>
      <c r="AU98" s="16" t="s">
        <v>116</v>
      </c>
    </row>
    <row r="99" spans="2:47" s="8" customFormat="1" ht="24.9" customHeight="1">
      <c r="B99" s="113"/>
      <c r="D99" s="114" t="s">
        <v>117</v>
      </c>
      <c r="E99" s="115"/>
      <c r="F99" s="115"/>
      <c r="G99" s="115"/>
      <c r="H99" s="115"/>
      <c r="I99" s="115"/>
      <c r="J99" s="116">
        <f>J126</f>
        <v>0</v>
      </c>
      <c r="L99" s="113"/>
    </row>
    <row r="100" spans="2:47" s="9" customFormat="1" ht="19.95" customHeight="1">
      <c r="B100" s="117"/>
      <c r="D100" s="118" t="s">
        <v>118</v>
      </c>
      <c r="E100" s="119"/>
      <c r="F100" s="119"/>
      <c r="G100" s="119"/>
      <c r="H100" s="119"/>
      <c r="I100" s="119"/>
      <c r="J100" s="120">
        <f>J127</f>
        <v>0</v>
      </c>
      <c r="L100" s="117"/>
    </row>
    <row r="101" spans="2:47" s="9" customFormat="1" ht="19.95" customHeight="1">
      <c r="B101" s="117"/>
      <c r="D101" s="118" t="s">
        <v>120</v>
      </c>
      <c r="E101" s="119"/>
      <c r="F101" s="119"/>
      <c r="G101" s="119"/>
      <c r="H101" s="119"/>
      <c r="I101" s="119"/>
      <c r="J101" s="120">
        <f>J139</f>
        <v>0</v>
      </c>
      <c r="L101" s="117"/>
    </row>
    <row r="102" spans="2:47" s="9" customFormat="1" ht="19.95" customHeight="1">
      <c r="B102" s="117"/>
      <c r="D102" s="118" t="s">
        <v>121</v>
      </c>
      <c r="E102" s="119"/>
      <c r="F102" s="119"/>
      <c r="G102" s="119"/>
      <c r="H102" s="119"/>
      <c r="I102" s="119"/>
      <c r="J102" s="120">
        <f>J149</f>
        <v>0</v>
      </c>
      <c r="L102" s="117"/>
    </row>
    <row r="103" spans="2:47" s="9" customFormat="1" ht="19.95" customHeight="1">
      <c r="B103" s="117"/>
      <c r="D103" s="118" t="s">
        <v>123</v>
      </c>
      <c r="E103" s="119"/>
      <c r="F103" s="119"/>
      <c r="G103" s="119"/>
      <c r="H103" s="119"/>
      <c r="I103" s="119"/>
      <c r="J103" s="120">
        <f>J154</f>
        <v>0</v>
      </c>
      <c r="L103" s="117"/>
    </row>
    <row r="104" spans="2:47" s="1" customFormat="1" ht="21.75" customHeight="1">
      <c r="B104" s="31"/>
      <c r="L104" s="31"/>
    </row>
    <row r="105" spans="2:47" s="1" customFormat="1" ht="6.9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1"/>
    </row>
    <row r="109" spans="2:47" s="1" customFormat="1" ht="6.9" customHeight="1"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31"/>
    </row>
    <row r="110" spans="2:47" s="1" customFormat="1" ht="24.9" customHeight="1">
      <c r="B110" s="31"/>
      <c r="C110" s="20" t="s">
        <v>134</v>
      </c>
      <c r="L110" s="31"/>
    </row>
    <row r="111" spans="2:47" s="1" customFormat="1" ht="6.9" customHeight="1">
      <c r="B111" s="31"/>
      <c r="L111" s="31"/>
    </row>
    <row r="112" spans="2:47" s="1" customFormat="1" ht="12" customHeight="1">
      <c r="B112" s="31"/>
      <c r="C112" s="26" t="s">
        <v>15</v>
      </c>
      <c r="L112" s="31"/>
    </row>
    <row r="113" spans="2:65" s="1" customFormat="1" ht="26.25" customHeight="1">
      <c r="B113" s="31"/>
      <c r="E113" s="243" t="str">
        <f>E7</f>
        <v>Stavebné úpravy objektov a areálu pozorovateľne Krajskej hvezdárne Malý Diel Žilina</v>
      </c>
      <c r="F113" s="244"/>
      <c r="G113" s="244"/>
      <c r="H113" s="244"/>
      <c r="L113" s="31"/>
    </row>
    <row r="114" spans="2:65" ht="12" customHeight="1">
      <c r="B114" s="19"/>
      <c r="C114" s="26" t="s">
        <v>108</v>
      </c>
      <c r="L114" s="19"/>
    </row>
    <row r="115" spans="2:65" s="1" customFormat="1" ht="16.5" customHeight="1">
      <c r="B115" s="31"/>
      <c r="E115" s="243" t="s">
        <v>801</v>
      </c>
      <c r="F115" s="242"/>
      <c r="G115" s="242"/>
      <c r="H115" s="242"/>
      <c r="L115" s="31"/>
    </row>
    <row r="116" spans="2:65" s="1" customFormat="1" ht="12" customHeight="1">
      <c r="B116" s="31"/>
      <c r="C116" s="26" t="s">
        <v>110</v>
      </c>
      <c r="L116" s="31"/>
    </row>
    <row r="117" spans="2:65" s="1" customFormat="1" ht="16.5" customHeight="1">
      <c r="B117" s="31"/>
      <c r="E117" s="215" t="str">
        <f>E11</f>
        <v>05.1 - Stavebná časť</v>
      </c>
      <c r="F117" s="242"/>
      <c r="G117" s="242"/>
      <c r="H117" s="242"/>
      <c r="L117" s="31"/>
    </row>
    <row r="118" spans="2:65" s="1" customFormat="1" ht="6.9" customHeight="1">
      <c r="B118" s="31"/>
      <c r="L118" s="31"/>
    </row>
    <row r="119" spans="2:65" s="1" customFormat="1" ht="12" customHeight="1">
      <c r="B119" s="31"/>
      <c r="C119" s="26" t="s">
        <v>19</v>
      </c>
      <c r="F119" s="24" t="str">
        <f>F14</f>
        <v>Žilina</v>
      </c>
      <c r="I119" s="26" t="s">
        <v>21</v>
      </c>
      <c r="J119" s="54">
        <f>IF(J14="","",J14)</f>
        <v>0</v>
      </c>
      <c r="L119" s="31"/>
    </row>
    <row r="120" spans="2:65" s="1" customFormat="1" ht="6.9" customHeight="1">
      <c r="B120" s="31"/>
      <c r="L120" s="31"/>
    </row>
    <row r="121" spans="2:65" s="1" customFormat="1" ht="25.65" customHeight="1">
      <c r="B121" s="31"/>
      <c r="C121" s="26" t="s">
        <v>22</v>
      </c>
      <c r="F121" s="24" t="str">
        <f>E17</f>
        <v>Krajská hvezdáreň v Žiline, Malý Diel, Žilina</v>
      </c>
      <c r="I121" s="26" t="s">
        <v>28</v>
      </c>
      <c r="J121" s="29" t="str">
        <f>E23</f>
        <v>STUDIO APP, s.r.o. Kysucké Nové Mesto</v>
      </c>
      <c r="L121" s="31"/>
    </row>
    <row r="122" spans="2:65" s="1" customFormat="1" ht="15.15" customHeight="1">
      <c r="B122" s="31"/>
      <c r="C122" s="26" t="s">
        <v>26</v>
      </c>
      <c r="F122" s="24" t="str">
        <f>IF(E20="","",E20)</f>
        <v>Vyplň údaj</v>
      </c>
      <c r="I122" s="26" t="s">
        <v>31</v>
      </c>
      <c r="J122" s="29" t="str">
        <f>E26</f>
        <v xml:space="preserve"> </v>
      </c>
      <c r="L122" s="31"/>
    </row>
    <row r="123" spans="2:65" s="1" customFormat="1" ht="10.35" customHeight="1">
      <c r="B123" s="31"/>
      <c r="L123" s="31"/>
    </row>
    <row r="124" spans="2:65" s="10" customFormat="1" ht="29.25" customHeight="1">
      <c r="B124" s="121"/>
      <c r="C124" s="122" t="s">
        <v>135</v>
      </c>
      <c r="D124" s="123" t="s">
        <v>59</v>
      </c>
      <c r="E124" s="123" t="s">
        <v>55</v>
      </c>
      <c r="F124" s="123" t="s">
        <v>56</v>
      </c>
      <c r="G124" s="123" t="s">
        <v>136</v>
      </c>
      <c r="H124" s="123" t="s">
        <v>137</v>
      </c>
      <c r="I124" s="123" t="s">
        <v>138</v>
      </c>
      <c r="J124" s="124" t="s">
        <v>114</v>
      </c>
      <c r="K124" s="125" t="s">
        <v>139</v>
      </c>
      <c r="L124" s="121"/>
      <c r="M124" s="60" t="s">
        <v>1</v>
      </c>
      <c r="N124" s="61" t="s">
        <v>38</v>
      </c>
      <c r="O124" s="61" t="s">
        <v>140</v>
      </c>
      <c r="P124" s="61" t="s">
        <v>141</v>
      </c>
      <c r="Q124" s="61" t="s">
        <v>142</v>
      </c>
      <c r="R124" s="61" t="s">
        <v>143</v>
      </c>
      <c r="S124" s="61" t="s">
        <v>144</v>
      </c>
      <c r="T124" s="62" t="s">
        <v>145</v>
      </c>
    </row>
    <row r="125" spans="2:65" s="1" customFormat="1" ht="22.65" customHeight="1">
      <c r="B125" s="31"/>
      <c r="C125" s="65" t="s">
        <v>115</v>
      </c>
      <c r="J125" s="126">
        <f>BK125</f>
        <v>0</v>
      </c>
      <c r="L125" s="31"/>
      <c r="M125" s="63"/>
      <c r="N125" s="55"/>
      <c r="O125" s="55"/>
      <c r="P125" s="127">
        <f>P126</f>
        <v>0</v>
      </c>
      <c r="Q125" s="55"/>
      <c r="R125" s="127">
        <f>R126</f>
        <v>28.496702000000003</v>
      </c>
      <c r="S125" s="55"/>
      <c r="T125" s="128">
        <f>T126</f>
        <v>0</v>
      </c>
      <c r="AT125" s="16" t="s">
        <v>73</v>
      </c>
      <c r="AU125" s="16" t="s">
        <v>116</v>
      </c>
      <c r="BK125" s="129">
        <f>BK126</f>
        <v>0</v>
      </c>
    </row>
    <row r="126" spans="2:65" s="11" customFormat="1" ht="25.95" customHeight="1">
      <c r="B126" s="130"/>
      <c r="D126" s="131" t="s">
        <v>73</v>
      </c>
      <c r="E126" s="132" t="s">
        <v>146</v>
      </c>
      <c r="F126" s="132" t="s">
        <v>147</v>
      </c>
      <c r="I126" s="133"/>
      <c r="J126" s="134">
        <f>BK126</f>
        <v>0</v>
      </c>
      <c r="L126" s="130"/>
      <c r="M126" s="135"/>
      <c r="P126" s="136">
        <f>P127+P139+P149+P154</f>
        <v>0</v>
      </c>
      <c r="R126" s="136">
        <f>R127+R139+R149+R154</f>
        <v>28.496702000000003</v>
      </c>
      <c r="T126" s="137">
        <f>T127+T139+T149+T154</f>
        <v>0</v>
      </c>
      <c r="AR126" s="131" t="s">
        <v>81</v>
      </c>
      <c r="AT126" s="138" t="s">
        <v>73</v>
      </c>
      <c r="AU126" s="138" t="s">
        <v>74</v>
      </c>
      <c r="AY126" s="131" t="s">
        <v>148</v>
      </c>
      <c r="BK126" s="139">
        <f>BK127+BK139+BK149+BK154</f>
        <v>0</v>
      </c>
    </row>
    <row r="127" spans="2:65" s="11" customFormat="1" ht="22.65" customHeight="1">
      <c r="B127" s="130"/>
      <c r="D127" s="131" t="s">
        <v>73</v>
      </c>
      <c r="E127" s="140" t="s">
        <v>81</v>
      </c>
      <c r="F127" s="140" t="s">
        <v>149</v>
      </c>
      <c r="I127" s="133"/>
      <c r="J127" s="141">
        <f>BK127</f>
        <v>0</v>
      </c>
      <c r="L127" s="130"/>
      <c r="M127" s="135"/>
      <c r="P127" s="136">
        <f>SUM(P128:P138)</f>
        <v>0</v>
      </c>
      <c r="R127" s="136">
        <f>SUM(R128:R138)</f>
        <v>0</v>
      </c>
      <c r="T127" s="137">
        <f>SUM(T128:T138)</f>
        <v>0</v>
      </c>
      <c r="AR127" s="131" t="s">
        <v>81</v>
      </c>
      <c r="AT127" s="138" t="s">
        <v>73</v>
      </c>
      <c r="AU127" s="138" t="s">
        <v>81</v>
      </c>
      <c r="AY127" s="131" t="s">
        <v>148</v>
      </c>
      <c r="BK127" s="139">
        <f>SUM(BK128:BK138)</f>
        <v>0</v>
      </c>
    </row>
    <row r="128" spans="2:65" s="1" customFormat="1" ht="24.15" customHeight="1">
      <c r="B128" s="142"/>
      <c r="C128" s="143" t="s">
        <v>81</v>
      </c>
      <c r="D128" s="143" t="s">
        <v>150</v>
      </c>
      <c r="E128" s="144" t="s">
        <v>803</v>
      </c>
      <c r="F128" s="145" t="s">
        <v>804</v>
      </c>
      <c r="G128" s="146" t="s">
        <v>153</v>
      </c>
      <c r="H128" s="147">
        <v>9.5670000000000002</v>
      </c>
      <c r="I128" s="148"/>
      <c r="J128" s="149">
        <f>ROUND(I128*H128,2)</f>
        <v>0</v>
      </c>
      <c r="K128" s="150"/>
      <c r="L128" s="31"/>
      <c r="M128" s="151" t="s">
        <v>1</v>
      </c>
      <c r="N128" s="152" t="s">
        <v>40</v>
      </c>
      <c r="P128" s="153">
        <f>O128*H128</f>
        <v>0</v>
      </c>
      <c r="Q128" s="153">
        <v>0</v>
      </c>
      <c r="R128" s="153">
        <f>Q128*H128</f>
        <v>0</v>
      </c>
      <c r="S128" s="153">
        <v>0</v>
      </c>
      <c r="T128" s="154">
        <f>S128*H128</f>
        <v>0</v>
      </c>
      <c r="AR128" s="155" t="s">
        <v>154</v>
      </c>
      <c r="AT128" s="155" t="s">
        <v>150</v>
      </c>
      <c r="AU128" s="155" t="s">
        <v>87</v>
      </c>
      <c r="AY128" s="16" t="s">
        <v>148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6" t="s">
        <v>87</v>
      </c>
      <c r="BK128" s="156">
        <f>ROUND(I128*H128,2)</f>
        <v>0</v>
      </c>
      <c r="BL128" s="16" t="s">
        <v>154</v>
      </c>
      <c r="BM128" s="155" t="s">
        <v>805</v>
      </c>
    </row>
    <row r="129" spans="2:65" s="13" customFormat="1">
      <c r="B129" s="164"/>
      <c r="D129" s="158" t="s">
        <v>156</v>
      </c>
      <c r="E129" s="165" t="s">
        <v>1</v>
      </c>
      <c r="F129" s="166" t="s">
        <v>806</v>
      </c>
      <c r="H129" s="167">
        <v>5.6070000000000002</v>
      </c>
      <c r="I129" s="168"/>
      <c r="L129" s="164"/>
      <c r="M129" s="169"/>
      <c r="T129" s="170"/>
      <c r="AT129" s="165" t="s">
        <v>156</v>
      </c>
      <c r="AU129" s="165" t="s">
        <v>87</v>
      </c>
      <c r="AV129" s="13" t="s">
        <v>87</v>
      </c>
      <c r="AW129" s="13" t="s">
        <v>30</v>
      </c>
      <c r="AX129" s="13" t="s">
        <v>74</v>
      </c>
      <c r="AY129" s="165" t="s">
        <v>148</v>
      </c>
    </row>
    <row r="130" spans="2:65" s="13" customFormat="1">
      <c r="B130" s="164"/>
      <c r="D130" s="158" t="s">
        <v>156</v>
      </c>
      <c r="E130" s="165" t="s">
        <v>1</v>
      </c>
      <c r="F130" s="166" t="s">
        <v>807</v>
      </c>
      <c r="H130" s="167">
        <v>3.96</v>
      </c>
      <c r="I130" s="168"/>
      <c r="L130" s="164"/>
      <c r="M130" s="169"/>
      <c r="T130" s="170"/>
      <c r="AT130" s="165" t="s">
        <v>156</v>
      </c>
      <c r="AU130" s="165" t="s">
        <v>87</v>
      </c>
      <c r="AV130" s="13" t="s">
        <v>87</v>
      </c>
      <c r="AW130" s="13" t="s">
        <v>30</v>
      </c>
      <c r="AX130" s="13" t="s">
        <v>74</v>
      </c>
      <c r="AY130" s="165" t="s">
        <v>148</v>
      </c>
    </row>
    <row r="131" spans="2:65" s="14" customFormat="1">
      <c r="B131" s="171"/>
      <c r="D131" s="158" t="s">
        <v>156</v>
      </c>
      <c r="E131" s="172" t="s">
        <v>1</v>
      </c>
      <c r="F131" s="173" t="s">
        <v>159</v>
      </c>
      <c r="H131" s="174">
        <v>9.5670000000000002</v>
      </c>
      <c r="I131" s="175"/>
      <c r="L131" s="171"/>
      <c r="M131" s="176"/>
      <c r="T131" s="177"/>
      <c r="AT131" s="172" t="s">
        <v>156</v>
      </c>
      <c r="AU131" s="172" t="s">
        <v>87</v>
      </c>
      <c r="AV131" s="14" t="s">
        <v>154</v>
      </c>
      <c r="AW131" s="14" t="s">
        <v>30</v>
      </c>
      <c r="AX131" s="14" t="s">
        <v>81</v>
      </c>
      <c r="AY131" s="172" t="s">
        <v>148</v>
      </c>
    </row>
    <row r="132" spans="2:65" s="1" customFormat="1" ht="37.65" customHeight="1">
      <c r="B132" s="142"/>
      <c r="C132" s="143" t="s">
        <v>87</v>
      </c>
      <c r="D132" s="143" t="s">
        <v>150</v>
      </c>
      <c r="E132" s="144" t="s">
        <v>808</v>
      </c>
      <c r="F132" s="145" t="s">
        <v>809</v>
      </c>
      <c r="G132" s="146" t="s">
        <v>153</v>
      </c>
      <c r="H132" s="147">
        <v>9.5670000000000002</v>
      </c>
      <c r="I132" s="148"/>
      <c r="J132" s="149">
        <f>ROUND(I132*H132,2)</f>
        <v>0</v>
      </c>
      <c r="K132" s="150"/>
      <c r="L132" s="31"/>
      <c r="M132" s="151" t="s">
        <v>1</v>
      </c>
      <c r="N132" s="152" t="s">
        <v>40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AR132" s="155" t="s">
        <v>154</v>
      </c>
      <c r="AT132" s="155" t="s">
        <v>150</v>
      </c>
      <c r="AU132" s="155" t="s">
        <v>87</v>
      </c>
      <c r="AY132" s="16" t="s">
        <v>148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6" t="s">
        <v>87</v>
      </c>
      <c r="BK132" s="156">
        <f>ROUND(I132*H132,2)</f>
        <v>0</v>
      </c>
      <c r="BL132" s="16" t="s">
        <v>154</v>
      </c>
      <c r="BM132" s="155" t="s">
        <v>810</v>
      </c>
    </row>
    <row r="133" spans="2:65" s="1" customFormat="1" ht="37.65" customHeight="1">
      <c r="B133" s="142"/>
      <c r="C133" s="143" t="s">
        <v>163</v>
      </c>
      <c r="D133" s="143" t="s">
        <v>150</v>
      </c>
      <c r="E133" s="144" t="s">
        <v>811</v>
      </c>
      <c r="F133" s="145" t="s">
        <v>812</v>
      </c>
      <c r="G133" s="146" t="s">
        <v>153</v>
      </c>
      <c r="H133" s="147">
        <v>9.5670000000000002</v>
      </c>
      <c r="I133" s="148"/>
      <c r="J133" s="149">
        <f>ROUND(I133*H133,2)</f>
        <v>0</v>
      </c>
      <c r="K133" s="150"/>
      <c r="L133" s="31"/>
      <c r="M133" s="151" t="s">
        <v>1</v>
      </c>
      <c r="N133" s="152" t="s">
        <v>40</v>
      </c>
      <c r="P133" s="153">
        <f>O133*H133</f>
        <v>0</v>
      </c>
      <c r="Q133" s="153">
        <v>0</v>
      </c>
      <c r="R133" s="153">
        <f>Q133*H133</f>
        <v>0</v>
      </c>
      <c r="S133" s="153">
        <v>0</v>
      </c>
      <c r="T133" s="154">
        <f>S133*H133</f>
        <v>0</v>
      </c>
      <c r="AR133" s="155" t="s">
        <v>154</v>
      </c>
      <c r="AT133" s="155" t="s">
        <v>150</v>
      </c>
      <c r="AU133" s="155" t="s">
        <v>87</v>
      </c>
      <c r="AY133" s="16" t="s">
        <v>148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6" t="s">
        <v>87</v>
      </c>
      <c r="BK133" s="156">
        <f>ROUND(I133*H133,2)</f>
        <v>0</v>
      </c>
      <c r="BL133" s="16" t="s">
        <v>154</v>
      </c>
      <c r="BM133" s="155" t="s">
        <v>813</v>
      </c>
    </row>
    <row r="134" spans="2:65" s="1" customFormat="1" ht="24.15" customHeight="1">
      <c r="B134" s="142"/>
      <c r="C134" s="143" t="s">
        <v>154</v>
      </c>
      <c r="D134" s="143" t="s">
        <v>150</v>
      </c>
      <c r="E134" s="144" t="s">
        <v>167</v>
      </c>
      <c r="F134" s="145" t="s">
        <v>168</v>
      </c>
      <c r="G134" s="146" t="s">
        <v>153</v>
      </c>
      <c r="H134" s="147">
        <v>9.5670000000000002</v>
      </c>
      <c r="I134" s="148"/>
      <c r="J134" s="149">
        <f>ROUND(I134*H134,2)</f>
        <v>0</v>
      </c>
      <c r="K134" s="150"/>
      <c r="L134" s="31"/>
      <c r="M134" s="151" t="s">
        <v>1</v>
      </c>
      <c r="N134" s="152" t="s">
        <v>40</v>
      </c>
      <c r="P134" s="153">
        <f>O134*H134</f>
        <v>0</v>
      </c>
      <c r="Q134" s="153">
        <v>0</v>
      </c>
      <c r="R134" s="153">
        <f>Q134*H134</f>
        <v>0</v>
      </c>
      <c r="S134" s="153">
        <v>0</v>
      </c>
      <c r="T134" s="154">
        <f>S134*H134</f>
        <v>0</v>
      </c>
      <c r="AR134" s="155" t="s">
        <v>154</v>
      </c>
      <c r="AT134" s="155" t="s">
        <v>150</v>
      </c>
      <c r="AU134" s="155" t="s">
        <v>87</v>
      </c>
      <c r="AY134" s="16" t="s">
        <v>148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6" t="s">
        <v>87</v>
      </c>
      <c r="BK134" s="156">
        <f>ROUND(I134*H134,2)</f>
        <v>0</v>
      </c>
      <c r="BL134" s="16" t="s">
        <v>154</v>
      </c>
      <c r="BM134" s="155" t="s">
        <v>814</v>
      </c>
    </row>
    <row r="135" spans="2:65" s="1" customFormat="1" ht="33" customHeight="1">
      <c r="B135" s="142"/>
      <c r="C135" s="143" t="s">
        <v>171</v>
      </c>
      <c r="D135" s="143" t="s">
        <v>150</v>
      </c>
      <c r="E135" s="144" t="s">
        <v>772</v>
      </c>
      <c r="F135" s="145" t="s">
        <v>773</v>
      </c>
      <c r="G135" s="146" t="s">
        <v>174</v>
      </c>
      <c r="H135" s="147">
        <v>250</v>
      </c>
      <c r="I135" s="148"/>
      <c r="J135" s="149">
        <f>ROUND(I135*H135,2)</f>
        <v>0</v>
      </c>
      <c r="K135" s="150"/>
      <c r="L135" s="31"/>
      <c r="M135" s="151" t="s">
        <v>1</v>
      </c>
      <c r="N135" s="152" t="s">
        <v>40</v>
      </c>
      <c r="P135" s="153">
        <f>O135*H135</f>
        <v>0</v>
      </c>
      <c r="Q135" s="153">
        <v>0</v>
      </c>
      <c r="R135" s="153">
        <f>Q135*H135</f>
        <v>0</v>
      </c>
      <c r="S135" s="153">
        <v>0</v>
      </c>
      <c r="T135" s="154">
        <f>S135*H135</f>
        <v>0</v>
      </c>
      <c r="AR135" s="155" t="s">
        <v>154</v>
      </c>
      <c r="AT135" s="155" t="s">
        <v>150</v>
      </c>
      <c r="AU135" s="155" t="s">
        <v>87</v>
      </c>
      <c r="AY135" s="16" t="s">
        <v>148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6" t="s">
        <v>87</v>
      </c>
      <c r="BK135" s="156">
        <f>ROUND(I135*H135,2)</f>
        <v>0</v>
      </c>
      <c r="BL135" s="16" t="s">
        <v>154</v>
      </c>
      <c r="BM135" s="155" t="s">
        <v>815</v>
      </c>
    </row>
    <row r="136" spans="2:65" s="12" customFormat="1">
      <c r="B136" s="157"/>
      <c r="D136" s="158" t="s">
        <v>156</v>
      </c>
      <c r="E136" s="159" t="s">
        <v>1</v>
      </c>
      <c r="F136" s="160" t="s">
        <v>816</v>
      </c>
      <c r="H136" s="159" t="s">
        <v>1</v>
      </c>
      <c r="I136" s="161"/>
      <c r="L136" s="157"/>
      <c r="M136" s="162"/>
      <c r="T136" s="163"/>
      <c r="AT136" s="159" t="s">
        <v>156</v>
      </c>
      <c r="AU136" s="159" t="s">
        <v>87</v>
      </c>
      <c r="AV136" s="12" t="s">
        <v>81</v>
      </c>
      <c r="AW136" s="12" t="s">
        <v>30</v>
      </c>
      <c r="AX136" s="12" t="s">
        <v>74</v>
      </c>
      <c r="AY136" s="159" t="s">
        <v>148</v>
      </c>
    </row>
    <row r="137" spans="2:65" s="13" customFormat="1">
      <c r="B137" s="164"/>
      <c r="D137" s="158" t="s">
        <v>156</v>
      </c>
      <c r="E137" s="165" t="s">
        <v>1</v>
      </c>
      <c r="F137" s="166" t="s">
        <v>817</v>
      </c>
      <c r="H137" s="167">
        <v>250</v>
      </c>
      <c r="I137" s="168"/>
      <c r="L137" s="164"/>
      <c r="M137" s="169"/>
      <c r="T137" s="170"/>
      <c r="AT137" s="165" t="s">
        <v>156</v>
      </c>
      <c r="AU137" s="165" t="s">
        <v>87</v>
      </c>
      <c r="AV137" s="13" t="s">
        <v>87</v>
      </c>
      <c r="AW137" s="13" t="s">
        <v>30</v>
      </c>
      <c r="AX137" s="13" t="s">
        <v>74</v>
      </c>
      <c r="AY137" s="165" t="s">
        <v>148</v>
      </c>
    </row>
    <row r="138" spans="2:65" s="14" customFormat="1">
      <c r="B138" s="171"/>
      <c r="D138" s="158" t="s">
        <v>156</v>
      </c>
      <c r="E138" s="172" t="s">
        <v>1</v>
      </c>
      <c r="F138" s="173" t="s">
        <v>159</v>
      </c>
      <c r="H138" s="174">
        <v>250</v>
      </c>
      <c r="I138" s="175"/>
      <c r="L138" s="171"/>
      <c r="M138" s="176"/>
      <c r="T138" s="177"/>
      <c r="AT138" s="172" t="s">
        <v>156</v>
      </c>
      <c r="AU138" s="172" t="s">
        <v>87</v>
      </c>
      <c r="AV138" s="14" t="s">
        <v>154</v>
      </c>
      <c r="AW138" s="14" t="s">
        <v>30</v>
      </c>
      <c r="AX138" s="14" t="s">
        <v>81</v>
      </c>
      <c r="AY138" s="172" t="s">
        <v>148</v>
      </c>
    </row>
    <row r="139" spans="2:65" s="11" customFormat="1" ht="22.65" customHeight="1">
      <c r="B139" s="130"/>
      <c r="D139" s="131" t="s">
        <v>73</v>
      </c>
      <c r="E139" s="140" t="s">
        <v>171</v>
      </c>
      <c r="F139" s="140" t="s">
        <v>184</v>
      </c>
      <c r="I139" s="133"/>
      <c r="J139" s="141">
        <f>BK139</f>
        <v>0</v>
      </c>
      <c r="L139" s="130"/>
      <c r="M139" s="135"/>
      <c r="P139" s="136">
        <f>SUM(P140:P148)</f>
        <v>0</v>
      </c>
      <c r="R139" s="136">
        <f>SUM(R140:R148)</f>
        <v>16.780316000000003</v>
      </c>
      <c r="T139" s="137">
        <f>SUM(T140:T148)</f>
        <v>0</v>
      </c>
      <c r="AR139" s="131" t="s">
        <v>81</v>
      </c>
      <c r="AT139" s="138" t="s">
        <v>73</v>
      </c>
      <c r="AU139" s="138" t="s">
        <v>81</v>
      </c>
      <c r="AY139" s="131" t="s">
        <v>148</v>
      </c>
      <c r="BK139" s="139">
        <f>SUM(BK140:BK148)</f>
        <v>0</v>
      </c>
    </row>
    <row r="140" spans="2:65" s="1" customFormat="1" ht="21.75" customHeight="1">
      <c r="B140" s="142"/>
      <c r="C140" s="143" t="s">
        <v>177</v>
      </c>
      <c r="D140" s="143" t="s">
        <v>150</v>
      </c>
      <c r="E140" s="144" t="s">
        <v>818</v>
      </c>
      <c r="F140" s="145" t="s">
        <v>819</v>
      </c>
      <c r="G140" s="146" t="s">
        <v>174</v>
      </c>
      <c r="H140" s="147">
        <v>26.4</v>
      </c>
      <c r="I140" s="148"/>
      <c r="J140" s="149">
        <f>ROUND(I140*H140,2)</f>
        <v>0</v>
      </c>
      <c r="K140" s="150"/>
      <c r="L140" s="31"/>
      <c r="M140" s="151" t="s">
        <v>1</v>
      </c>
      <c r="N140" s="152" t="s">
        <v>40</v>
      </c>
      <c r="P140" s="153">
        <f>O140*H140</f>
        <v>0</v>
      </c>
      <c r="Q140" s="153">
        <v>0.16700000000000001</v>
      </c>
      <c r="R140" s="153">
        <f>Q140*H140</f>
        <v>4.4088000000000003</v>
      </c>
      <c r="S140" s="153">
        <v>0</v>
      </c>
      <c r="T140" s="154">
        <f>S140*H140</f>
        <v>0</v>
      </c>
      <c r="AR140" s="155" t="s">
        <v>154</v>
      </c>
      <c r="AT140" s="155" t="s">
        <v>150</v>
      </c>
      <c r="AU140" s="155" t="s">
        <v>87</v>
      </c>
      <c r="AY140" s="16" t="s">
        <v>148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6" t="s">
        <v>87</v>
      </c>
      <c r="BK140" s="156">
        <f>ROUND(I140*H140,2)</f>
        <v>0</v>
      </c>
      <c r="BL140" s="16" t="s">
        <v>154</v>
      </c>
      <c r="BM140" s="155" t="s">
        <v>820</v>
      </c>
    </row>
    <row r="141" spans="2:65" s="12" customFormat="1">
      <c r="B141" s="157"/>
      <c r="D141" s="158" t="s">
        <v>156</v>
      </c>
      <c r="E141" s="159" t="s">
        <v>1</v>
      </c>
      <c r="F141" s="160" t="s">
        <v>821</v>
      </c>
      <c r="H141" s="159" t="s">
        <v>1</v>
      </c>
      <c r="I141" s="161"/>
      <c r="L141" s="157"/>
      <c r="M141" s="162"/>
      <c r="T141" s="163"/>
      <c r="AT141" s="159" t="s">
        <v>156</v>
      </c>
      <c r="AU141" s="159" t="s">
        <v>87</v>
      </c>
      <c r="AV141" s="12" t="s">
        <v>81</v>
      </c>
      <c r="AW141" s="12" t="s">
        <v>30</v>
      </c>
      <c r="AX141" s="12" t="s">
        <v>74</v>
      </c>
      <c r="AY141" s="159" t="s">
        <v>148</v>
      </c>
    </row>
    <row r="142" spans="2:65" s="13" customFormat="1">
      <c r="B142" s="164"/>
      <c r="D142" s="158" t="s">
        <v>156</v>
      </c>
      <c r="E142" s="165" t="s">
        <v>1</v>
      </c>
      <c r="F142" s="166" t="s">
        <v>822</v>
      </c>
      <c r="H142" s="167">
        <v>26.4</v>
      </c>
      <c r="I142" s="168"/>
      <c r="L142" s="164"/>
      <c r="M142" s="169"/>
      <c r="T142" s="170"/>
      <c r="AT142" s="165" t="s">
        <v>156</v>
      </c>
      <c r="AU142" s="165" t="s">
        <v>87</v>
      </c>
      <c r="AV142" s="13" t="s">
        <v>87</v>
      </c>
      <c r="AW142" s="13" t="s">
        <v>30</v>
      </c>
      <c r="AX142" s="13" t="s">
        <v>74</v>
      </c>
      <c r="AY142" s="165" t="s">
        <v>148</v>
      </c>
    </row>
    <row r="143" spans="2:65" s="14" customFormat="1">
      <c r="B143" s="171"/>
      <c r="D143" s="158" t="s">
        <v>156</v>
      </c>
      <c r="E143" s="172" t="s">
        <v>1</v>
      </c>
      <c r="F143" s="173" t="s">
        <v>159</v>
      </c>
      <c r="H143" s="174">
        <v>26.4</v>
      </c>
      <c r="I143" s="175"/>
      <c r="L143" s="171"/>
      <c r="M143" s="176"/>
      <c r="T143" s="177"/>
      <c r="AT143" s="172" t="s">
        <v>156</v>
      </c>
      <c r="AU143" s="172" t="s">
        <v>87</v>
      </c>
      <c r="AV143" s="14" t="s">
        <v>154</v>
      </c>
      <c r="AW143" s="14" t="s">
        <v>30</v>
      </c>
      <c r="AX143" s="14" t="s">
        <v>81</v>
      </c>
      <c r="AY143" s="172" t="s">
        <v>148</v>
      </c>
    </row>
    <row r="144" spans="2:65" s="1" customFormat="1" ht="24.15" customHeight="1">
      <c r="B144" s="142"/>
      <c r="C144" s="178" t="s">
        <v>185</v>
      </c>
      <c r="D144" s="178" t="s">
        <v>178</v>
      </c>
      <c r="E144" s="179" t="s">
        <v>823</v>
      </c>
      <c r="F144" s="180" t="s">
        <v>824</v>
      </c>
      <c r="G144" s="181" t="s">
        <v>174</v>
      </c>
      <c r="H144" s="182">
        <v>26.4</v>
      </c>
      <c r="I144" s="183"/>
      <c r="J144" s="184">
        <f>ROUND(I144*H144,2)</f>
        <v>0</v>
      </c>
      <c r="K144" s="185"/>
      <c r="L144" s="186"/>
      <c r="M144" s="187" t="s">
        <v>1</v>
      </c>
      <c r="N144" s="188" t="s">
        <v>40</v>
      </c>
      <c r="P144" s="153">
        <f>O144*H144</f>
        <v>0</v>
      </c>
      <c r="Q144" s="153">
        <v>0.11</v>
      </c>
      <c r="R144" s="153">
        <f>Q144*H144</f>
        <v>2.9039999999999999</v>
      </c>
      <c r="S144" s="153">
        <v>0</v>
      </c>
      <c r="T144" s="154">
        <f>S144*H144</f>
        <v>0</v>
      </c>
      <c r="AR144" s="155" t="s">
        <v>181</v>
      </c>
      <c r="AT144" s="155" t="s">
        <v>178</v>
      </c>
      <c r="AU144" s="155" t="s">
        <v>87</v>
      </c>
      <c r="AY144" s="16" t="s">
        <v>148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6" t="s">
        <v>87</v>
      </c>
      <c r="BK144" s="156">
        <f>ROUND(I144*H144,2)</f>
        <v>0</v>
      </c>
      <c r="BL144" s="16" t="s">
        <v>154</v>
      </c>
      <c r="BM144" s="155" t="s">
        <v>825</v>
      </c>
    </row>
    <row r="145" spans="2:65" s="1" customFormat="1" ht="24.15" customHeight="1">
      <c r="B145" s="142"/>
      <c r="C145" s="143" t="s">
        <v>181</v>
      </c>
      <c r="D145" s="143" t="s">
        <v>150</v>
      </c>
      <c r="E145" s="144" t="s">
        <v>826</v>
      </c>
      <c r="F145" s="145" t="s">
        <v>827</v>
      </c>
      <c r="G145" s="146" t="s">
        <v>174</v>
      </c>
      <c r="H145" s="147">
        <v>36.298000000000002</v>
      </c>
      <c r="I145" s="148"/>
      <c r="J145" s="149">
        <f>ROUND(I145*H145,2)</f>
        <v>0</v>
      </c>
      <c r="K145" s="150"/>
      <c r="L145" s="31"/>
      <c r="M145" s="151" t="s">
        <v>1</v>
      </c>
      <c r="N145" s="152" t="s">
        <v>40</v>
      </c>
      <c r="P145" s="153">
        <f>O145*H145</f>
        <v>0</v>
      </c>
      <c r="Q145" s="153">
        <v>0.16700000000000001</v>
      </c>
      <c r="R145" s="153">
        <f>Q145*H145</f>
        <v>6.0617660000000004</v>
      </c>
      <c r="S145" s="153">
        <v>0</v>
      </c>
      <c r="T145" s="154">
        <f>S145*H145</f>
        <v>0</v>
      </c>
      <c r="AR145" s="155" t="s">
        <v>154</v>
      </c>
      <c r="AT145" s="155" t="s">
        <v>150</v>
      </c>
      <c r="AU145" s="155" t="s">
        <v>87</v>
      </c>
      <c r="AY145" s="16" t="s">
        <v>148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6" t="s">
        <v>87</v>
      </c>
      <c r="BK145" s="156">
        <f>ROUND(I145*H145,2)</f>
        <v>0</v>
      </c>
      <c r="BL145" s="16" t="s">
        <v>154</v>
      </c>
      <c r="BM145" s="155" t="s">
        <v>828</v>
      </c>
    </row>
    <row r="146" spans="2:65" s="13" customFormat="1">
      <c r="B146" s="164"/>
      <c r="D146" s="158" t="s">
        <v>156</v>
      </c>
      <c r="E146" s="165" t="s">
        <v>1</v>
      </c>
      <c r="F146" s="166" t="s">
        <v>829</v>
      </c>
      <c r="H146" s="167">
        <v>36.298000000000002</v>
      </c>
      <c r="I146" s="168"/>
      <c r="L146" s="164"/>
      <c r="M146" s="169"/>
      <c r="T146" s="170"/>
      <c r="AT146" s="165" t="s">
        <v>156</v>
      </c>
      <c r="AU146" s="165" t="s">
        <v>87</v>
      </c>
      <c r="AV146" s="13" t="s">
        <v>87</v>
      </c>
      <c r="AW146" s="13" t="s">
        <v>30</v>
      </c>
      <c r="AX146" s="13" t="s">
        <v>74</v>
      </c>
      <c r="AY146" s="165" t="s">
        <v>148</v>
      </c>
    </row>
    <row r="147" spans="2:65" s="14" customFormat="1">
      <c r="B147" s="171"/>
      <c r="D147" s="158" t="s">
        <v>156</v>
      </c>
      <c r="E147" s="172" t="s">
        <v>1</v>
      </c>
      <c r="F147" s="173" t="s">
        <v>159</v>
      </c>
      <c r="H147" s="174">
        <v>36.298000000000002</v>
      </c>
      <c r="I147" s="175"/>
      <c r="L147" s="171"/>
      <c r="M147" s="176"/>
      <c r="T147" s="177"/>
      <c r="AT147" s="172" t="s">
        <v>156</v>
      </c>
      <c r="AU147" s="172" t="s">
        <v>87</v>
      </c>
      <c r="AV147" s="14" t="s">
        <v>154</v>
      </c>
      <c r="AW147" s="14" t="s">
        <v>30</v>
      </c>
      <c r="AX147" s="14" t="s">
        <v>81</v>
      </c>
      <c r="AY147" s="172" t="s">
        <v>148</v>
      </c>
    </row>
    <row r="148" spans="2:65" s="1" customFormat="1" ht="24.15" customHeight="1">
      <c r="B148" s="142"/>
      <c r="C148" s="178" t="s">
        <v>193</v>
      </c>
      <c r="D148" s="178" t="s">
        <v>178</v>
      </c>
      <c r="E148" s="179" t="s">
        <v>830</v>
      </c>
      <c r="F148" s="180" t="s">
        <v>831</v>
      </c>
      <c r="G148" s="181" t="s">
        <v>242</v>
      </c>
      <c r="H148" s="182">
        <v>239</v>
      </c>
      <c r="I148" s="183"/>
      <c r="J148" s="184">
        <f>ROUND(I148*H148,2)</f>
        <v>0</v>
      </c>
      <c r="K148" s="185"/>
      <c r="L148" s="186"/>
      <c r="M148" s="187" t="s">
        <v>1</v>
      </c>
      <c r="N148" s="188" t="s">
        <v>40</v>
      </c>
      <c r="P148" s="153">
        <f>O148*H148</f>
        <v>0</v>
      </c>
      <c r="Q148" s="153">
        <v>1.4250000000000001E-2</v>
      </c>
      <c r="R148" s="153">
        <f>Q148*H148</f>
        <v>3.4057500000000003</v>
      </c>
      <c r="S148" s="153">
        <v>0</v>
      </c>
      <c r="T148" s="154">
        <f>S148*H148</f>
        <v>0</v>
      </c>
      <c r="AR148" s="155" t="s">
        <v>181</v>
      </c>
      <c r="AT148" s="155" t="s">
        <v>178</v>
      </c>
      <c r="AU148" s="155" t="s">
        <v>87</v>
      </c>
      <c r="AY148" s="16" t="s">
        <v>148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6" t="s">
        <v>87</v>
      </c>
      <c r="BK148" s="156">
        <f>ROUND(I148*H148,2)</f>
        <v>0</v>
      </c>
      <c r="BL148" s="16" t="s">
        <v>154</v>
      </c>
      <c r="BM148" s="155" t="s">
        <v>832</v>
      </c>
    </row>
    <row r="149" spans="2:65" s="11" customFormat="1" ht="22.65" customHeight="1">
      <c r="B149" s="130"/>
      <c r="D149" s="131" t="s">
        <v>73</v>
      </c>
      <c r="E149" s="140" t="s">
        <v>177</v>
      </c>
      <c r="F149" s="140" t="s">
        <v>192</v>
      </c>
      <c r="I149" s="133"/>
      <c r="J149" s="141">
        <f>BK149</f>
        <v>0</v>
      </c>
      <c r="L149" s="130"/>
      <c r="M149" s="135"/>
      <c r="P149" s="136">
        <f>SUM(P150:P153)</f>
        <v>0</v>
      </c>
      <c r="R149" s="136">
        <f>SUM(R150:R153)</f>
        <v>11.716386</v>
      </c>
      <c r="T149" s="137">
        <f>SUM(T150:T153)</f>
        <v>0</v>
      </c>
      <c r="AR149" s="131" t="s">
        <v>81</v>
      </c>
      <c r="AT149" s="138" t="s">
        <v>73</v>
      </c>
      <c r="AU149" s="138" t="s">
        <v>81</v>
      </c>
      <c r="AY149" s="131" t="s">
        <v>148</v>
      </c>
      <c r="BK149" s="139">
        <f>SUM(BK150:BK153)</f>
        <v>0</v>
      </c>
    </row>
    <row r="150" spans="2:65" s="1" customFormat="1" ht="21.75" customHeight="1">
      <c r="B150" s="142"/>
      <c r="C150" s="143" t="s">
        <v>198</v>
      </c>
      <c r="D150" s="143" t="s">
        <v>150</v>
      </c>
      <c r="E150" s="144" t="s">
        <v>833</v>
      </c>
      <c r="F150" s="145" t="s">
        <v>834</v>
      </c>
      <c r="G150" s="146" t="s">
        <v>153</v>
      </c>
      <c r="H150" s="147">
        <v>6.3780000000000001</v>
      </c>
      <c r="I150" s="148"/>
      <c r="J150" s="149">
        <f>ROUND(I150*H150,2)</f>
        <v>0</v>
      </c>
      <c r="K150" s="150"/>
      <c r="L150" s="31"/>
      <c r="M150" s="151" t="s">
        <v>1</v>
      </c>
      <c r="N150" s="152" t="s">
        <v>40</v>
      </c>
      <c r="P150" s="153">
        <f>O150*H150</f>
        <v>0</v>
      </c>
      <c r="Q150" s="153">
        <v>1.837</v>
      </c>
      <c r="R150" s="153">
        <f>Q150*H150</f>
        <v>11.716386</v>
      </c>
      <c r="S150" s="153">
        <v>0</v>
      </c>
      <c r="T150" s="154">
        <f>S150*H150</f>
        <v>0</v>
      </c>
      <c r="AR150" s="155" t="s">
        <v>154</v>
      </c>
      <c r="AT150" s="155" t="s">
        <v>150</v>
      </c>
      <c r="AU150" s="155" t="s">
        <v>87</v>
      </c>
      <c r="AY150" s="16" t="s">
        <v>148</v>
      </c>
      <c r="BE150" s="156">
        <f>IF(N150="základná",J150,0)</f>
        <v>0</v>
      </c>
      <c r="BF150" s="156">
        <f>IF(N150="znížená",J150,0)</f>
        <v>0</v>
      </c>
      <c r="BG150" s="156">
        <f>IF(N150="zákl. prenesená",J150,0)</f>
        <v>0</v>
      </c>
      <c r="BH150" s="156">
        <f>IF(N150="zníž. prenesená",J150,0)</f>
        <v>0</v>
      </c>
      <c r="BI150" s="156">
        <f>IF(N150="nulová",J150,0)</f>
        <v>0</v>
      </c>
      <c r="BJ150" s="16" t="s">
        <v>87</v>
      </c>
      <c r="BK150" s="156">
        <f>ROUND(I150*H150,2)</f>
        <v>0</v>
      </c>
      <c r="BL150" s="16" t="s">
        <v>154</v>
      </c>
      <c r="BM150" s="155" t="s">
        <v>835</v>
      </c>
    </row>
    <row r="151" spans="2:65" s="13" customFormat="1">
      <c r="B151" s="164"/>
      <c r="D151" s="158" t="s">
        <v>156</v>
      </c>
      <c r="E151" s="165" t="s">
        <v>1</v>
      </c>
      <c r="F151" s="166" t="s">
        <v>836</v>
      </c>
      <c r="H151" s="167">
        <v>3.738</v>
      </c>
      <c r="I151" s="168"/>
      <c r="L151" s="164"/>
      <c r="M151" s="169"/>
      <c r="T151" s="170"/>
      <c r="AT151" s="165" t="s">
        <v>156</v>
      </c>
      <c r="AU151" s="165" t="s">
        <v>87</v>
      </c>
      <c r="AV151" s="13" t="s">
        <v>87</v>
      </c>
      <c r="AW151" s="13" t="s">
        <v>30</v>
      </c>
      <c r="AX151" s="13" t="s">
        <v>74</v>
      </c>
      <c r="AY151" s="165" t="s">
        <v>148</v>
      </c>
    </row>
    <row r="152" spans="2:65" s="13" customFormat="1">
      <c r="B152" s="164"/>
      <c r="D152" s="158" t="s">
        <v>156</v>
      </c>
      <c r="E152" s="165" t="s">
        <v>1</v>
      </c>
      <c r="F152" s="166" t="s">
        <v>837</v>
      </c>
      <c r="H152" s="167">
        <v>2.64</v>
      </c>
      <c r="I152" s="168"/>
      <c r="L152" s="164"/>
      <c r="M152" s="169"/>
      <c r="T152" s="170"/>
      <c r="AT152" s="165" t="s">
        <v>156</v>
      </c>
      <c r="AU152" s="165" t="s">
        <v>87</v>
      </c>
      <c r="AV152" s="13" t="s">
        <v>87</v>
      </c>
      <c r="AW152" s="13" t="s">
        <v>30</v>
      </c>
      <c r="AX152" s="13" t="s">
        <v>74</v>
      </c>
      <c r="AY152" s="165" t="s">
        <v>148</v>
      </c>
    </row>
    <row r="153" spans="2:65" s="14" customFormat="1">
      <c r="B153" s="171"/>
      <c r="D153" s="158" t="s">
        <v>156</v>
      </c>
      <c r="E153" s="172" t="s">
        <v>1</v>
      </c>
      <c r="F153" s="173" t="s">
        <v>159</v>
      </c>
      <c r="H153" s="174">
        <v>6.3780000000000001</v>
      </c>
      <c r="I153" s="175"/>
      <c r="L153" s="171"/>
      <c r="M153" s="176"/>
      <c r="T153" s="177"/>
      <c r="AT153" s="172" t="s">
        <v>156</v>
      </c>
      <c r="AU153" s="172" t="s">
        <v>87</v>
      </c>
      <c r="AV153" s="14" t="s">
        <v>154</v>
      </c>
      <c r="AW153" s="14" t="s">
        <v>30</v>
      </c>
      <c r="AX153" s="14" t="s">
        <v>81</v>
      </c>
      <c r="AY153" s="172" t="s">
        <v>148</v>
      </c>
    </row>
    <row r="154" spans="2:65" s="11" customFormat="1" ht="22.65" customHeight="1">
      <c r="B154" s="130"/>
      <c r="D154" s="131" t="s">
        <v>73</v>
      </c>
      <c r="E154" s="140" t="s">
        <v>299</v>
      </c>
      <c r="F154" s="140" t="s">
        <v>300</v>
      </c>
      <c r="I154" s="133"/>
      <c r="J154" s="141">
        <f>BK154</f>
        <v>0</v>
      </c>
      <c r="L154" s="130"/>
      <c r="M154" s="135"/>
      <c r="P154" s="136">
        <f>P155</f>
        <v>0</v>
      </c>
      <c r="R154" s="136">
        <f>R155</f>
        <v>0</v>
      </c>
      <c r="T154" s="137">
        <f>T155</f>
        <v>0</v>
      </c>
      <c r="AR154" s="131" t="s">
        <v>81</v>
      </c>
      <c r="AT154" s="138" t="s">
        <v>73</v>
      </c>
      <c r="AU154" s="138" t="s">
        <v>81</v>
      </c>
      <c r="AY154" s="131" t="s">
        <v>148</v>
      </c>
      <c r="BK154" s="139">
        <f>BK155</f>
        <v>0</v>
      </c>
    </row>
    <row r="155" spans="2:65" s="1" customFormat="1" ht="33" customHeight="1">
      <c r="B155" s="142"/>
      <c r="C155" s="143" t="s">
        <v>206</v>
      </c>
      <c r="D155" s="143" t="s">
        <v>150</v>
      </c>
      <c r="E155" s="144" t="s">
        <v>838</v>
      </c>
      <c r="F155" s="145" t="s">
        <v>839</v>
      </c>
      <c r="G155" s="146" t="s">
        <v>284</v>
      </c>
      <c r="H155" s="147">
        <v>28.497</v>
      </c>
      <c r="I155" s="148"/>
      <c r="J155" s="149">
        <f>ROUND(I155*H155,2)</f>
        <v>0</v>
      </c>
      <c r="K155" s="150"/>
      <c r="L155" s="31"/>
      <c r="M155" s="190" t="s">
        <v>1</v>
      </c>
      <c r="N155" s="191" t="s">
        <v>40</v>
      </c>
      <c r="O155" s="192"/>
      <c r="P155" s="193">
        <f>O155*H155</f>
        <v>0</v>
      </c>
      <c r="Q155" s="193">
        <v>0</v>
      </c>
      <c r="R155" s="193">
        <f>Q155*H155</f>
        <v>0</v>
      </c>
      <c r="S155" s="193">
        <v>0</v>
      </c>
      <c r="T155" s="194">
        <f>S155*H155</f>
        <v>0</v>
      </c>
      <c r="AR155" s="155" t="s">
        <v>154</v>
      </c>
      <c r="AT155" s="155" t="s">
        <v>150</v>
      </c>
      <c r="AU155" s="155" t="s">
        <v>87</v>
      </c>
      <c r="AY155" s="16" t="s">
        <v>148</v>
      </c>
      <c r="BE155" s="156">
        <f>IF(N155="základná",J155,0)</f>
        <v>0</v>
      </c>
      <c r="BF155" s="156">
        <f>IF(N155="znížená",J155,0)</f>
        <v>0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6" t="s">
        <v>87</v>
      </c>
      <c r="BK155" s="156">
        <f>ROUND(I155*H155,2)</f>
        <v>0</v>
      </c>
      <c r="BL155" s="16" t="s">
        <v>154</v>
      </c>
      <c r="BM155" s="155" t="s">
        <v>840</v>
      </c>
    </row>
    <row r="156" spans="2:65" s="1" customFormat="1" ht="6.9" customHeight="1">
      <c r="B156" s="46"/>
      <c r="C156" s="47"/>
      <c r="D156" s="47"/>
      <c r="E156" s="47"/>
      <c r="F156" s="47"/>
      <c r="G156" s="47"/>
      <c r="H156" s="47"/>
      <c r="I156" s="47"/>
      <c r="J156" s="47"/>
      <c r="K156" s="47"/>
      <c r="L156" s="31"/>
    </row>
  </sheetData>
  <autoFilter ref="C124:K155" xr:uid="{00000000-0009-0000-0000-000006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14</vt:i4>
      </vt:variant>
    </vt:vector>
  </HeadingPairs>
  <TitlesOfParts>
    <vt:vector size="21" baseType="lpstr">
      <vt:lpstr>Rekapitulácia stavby</vt:lpstr>
      <vt:lpstr>01.1 - Stavebná časť</vt:lpstr>
      <vt:lpstr>01.2 - Elektroinštalácia</vt:lpstr>
      <vt:lpstr>02.1 - Stavebná časť</vt:lpstr>
      <vt:lpstr>02.2 - Elektroinštalácia</vt:lpstr>
      <vt:lpstr>04.1 - Stavebná časť</vt:lpstr>
      <vt:lpstr>05.1 - Stavebná časť</vt:lpstr>
      <vt:lpstr>'01.1 - Stavebná časť'!Názvy_tlače</vt:lpstr>
      <vt:lpstr>'01.2 - Elektroinštalácia'!Názvy_tlače</vt:lpstr>
      <vt:lpstr>'02.1 - Stavebná časť'!Názvy_tlače</vt:lpstr>
      <vt:lpstr>'02.2 - Elektroinštalácia'!Názvy_tlače</vt:lpstr>
      <vt:lpstr>'04.1 - Stavebná časť'!Názvy_tlače</vt:lpstr>
      <vt:lpstr>'05.1 - Stavebná časť'!Názvy_tlače</vt:lpstr>
      <vt:lpstr>'Rekapitulácia stavby'!Názvy_tlače</vt:lpstr>
      <vt:lpstr>'01.1 - Stavebná časť'!Oblasť_tlače</vt:lpstr>
      <vt:lpstr>'01.2 - Elektroinštalácia'!Oblasť_tlače</vt:lpstr>
      <vt:lpstr>'02.1 - Stavebná časť'!Oblasť_tlače</vt:lpstr>
      <vt:lpstr>'02.2 - Elektroinštalácia'!Oblasť_tlače</vt:lpstr>
      <vt:lpstr>'04.1 - Stavebná časť'!Oblasť_tlače</vt:lpstr>
      <vt:lpstr>'05.1 - Stavebná časť'!Oblasť_tlače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2024-05-30T10:33:01Z</dcterms:created>
  <dcterms:modified xsi:type="dcterms:W3CDTF">2025-02-24T09:12:15Z</dcterms:modified>
</cp:coreProperties>
</file>