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jetok (10.10.1.104) JANICA\OBSTARÁVANIE\2025\15. Kozinská vsak\"/>
    </mc:Choice>
  </mc:AlternateContent>
  <xr:revisionPtr revIDLastSave="0" documentId="8_{811993BB-7E41-4A7E-8727-8FA326ACD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cet" sheetId="3" r:id="rId1"/>
  </sheets>
  <calcPr calcId="191029"/>
</workbook>
</file>

<file path=xl/calcChain.xml><?xml version="1.0" encoding="utf-8"?>
<calcChain xmlns="http://schemas.openxmlformats.org/spreadsheetml/2006/main">
  <c r="E146" i="3" l="1"/>
  <c r="E144" i="3"/>
  <c r="E119" i="3" l="1"/>
  <c r="E117" i="3"/>
  <c r="E115" i="3"/>
  <c r="E109" i="3"/>
  <c r="E107" i="3"/>
  <c r="E94" i="3"/>
  <c r="E92" i="3"/>
  <c r="E87" i="3"/>
  <c r="E90" i="3" s="1"/>
  <c r="E85" i="3"/>
  <c r="E83" i="3"/>
  <c r="E81" i="3"/>
  <c r="E79" i="3"/>
  <c r="E72" i="3"/>
  <c r="E57" i="3"/>
  <c r="E55" i="3"/>
  <c r="E44" i="3"/>
  <c r="E42" i="3"/>
  <c r="E41" i="3"/>
  <c r="E40" i="3"/>
  <c r="E34" i="3"/>
  <c r="E29" i="3"/>
  <c r="E23" i="3"/>
  <c r="E18" i="3"/>
  <c r="E93" i="3" l="1"/>
  <c r="E91" i="3"/>
  <c r="E88" i="3"/>
  <c r="E86" i="3"/>
  <c r="E84" i="3"/>
  <c r="E82" i="3"/>
  <c r="E80" i="3"/>
  <c r="E78" i="3"/>
  <c r="E63" i="3" l="1"/>
  <c r="E118" i="3" l="1"/>
  <c r="E116" i="3"/>
  <c r="E114" i="3"/>
  <c r="E131" i="3" l="1"/>
  <c r="E127" i="3"/>
  <c r="E126" i="3"/>
  <c r="E69" i="3"/>
  <c r="E75" i="3" s="1"/>
  <c r="E48" i="3"/>
  <c r="E16" i="3"/>
  <c r="E32" i="3"/>
  <c r="E26" i="3"/>
  <c r="E21" i="3"/>
  <c r="E25" i="3" l="1"/>
  <c r="E125" i="3" l="1"/>
  <c r="E147" i="3" l="1"/>
  <c r="E139" i="3" s="1"/>
  <c r="E110" i="3" l="1"/>
  <c r="E104" i="3" s="1"/>
  <c r="E73" i="3" l="1"/>
  <c r="E61" i="3"/>
  <c r="E65" i="3" l="1"/>
  <c r="E64" i="3" s="1"/>
  <c r="E58" i="3"/>
  <c r="E45" i="3"/>
  <c r="E37" i="3" s="1"/>
  <c r="E53" i="3" l="1"/>
  <c r="E60" i="3"/>
  <c r="E59" i="3" s="1"/>
  <c r="E50" i="3"/>
  <c r="E46" i="3"/>
  <c r="E36" i="3" l="1"/>
  <c r="E35" i="3" s="1"/>
  <c r="E20" i="3" l="1"/>
  <c r="E19" i="3" s="1"/>
  <c r="E31" i="3" l="1"/>
  <c r="E24" i="3"/>
  <c r="E49" i="3"/>
  <c r="E52" i="3" s="1"/>
  <c r="E51" i="3" s="1"/>
  <c r="E111" i="3" s="1"/>
  <c r="E30" i="3"/>
  <c r="I26" i="3" l="1"/>
  <c r="I68" i="3"/>
  <c r="K26" i="3" l="1"/>
  <c r="I16" i="3" l="1"/>
  <c r="I21" i="3" l="1"/>
  <c r="K21" i="3"/>
  <c r="K16" i="3"/>
  <c r="K15" i="3"/>
  <c r="K14" i="3" l="1"/>
</calcChain>
</file>

<file path=xl/sharedStrings.xml><?xml version="1.0" encoding="utf-8"?>
<sst xmlns="http://schemas.openxmlformats.org/spreadsheetml/2006/main" count="239" uniqueCount="178">
  <si>
    <t>Stavba:</t>
  </si>
  <si>
    <t>Objekt:</t>
  </si>
  <si>
    <t>Časť:</t>
  </si>
  <si>
    <t>Objednávateľ:</t>
  </si>
  <si>
    <t>Zhotoviteľ:</t>
  </si>
  <si>
    <t>Dátum:</t>
  </si>
  <si>
    <t>Popis</t>
  </si>
  <si>
    <t>Cena celkom</t>
  </si>
  <si>
    <t>Hmotnosť celkom</t>
  </si>
  <si>
    <t>Celkom</t>
  </si>
  <si>
    <t>JKSO:</t>
  </si>
  <si>
    <t>P.Č.</t>
  </si>
  <si>
    <t>Kód položky</t>
  </si>
  <si>
    <t>MJ</t>
  </si>
  <si>
    <t>Množstvo celkom</t>
  </si>
  <si>
    <t>Cena jednotková</t>
  </si>
  <si>
    <t>Hmotnosť</t>
  </si>
  <si>
    <t>Hmotnosť sute</t>
  </si>
  <si>
    <t>Hmotnosť sute celkom</t>
  </si>
  <si>
    <t>Typ položky</t>
  </si>
  <si>
    <t>Úroveň</t>
  </si>
  <si>
    <t>0</t>
  </si>
  <si>
    <t>2</t>
  </si>
  <si>
    <t>m</t>
  </si>
  <si>
    <t>m3</t>
  </si>
  <si>
    <t>t</t>
  </si>
  <si>
    <t>m2</t>
  </si>
  <si>
    <t>ZEMNÉ PRÁCE</t>
  </si>
  <si>
    <t>800-1</t>
  </si>
  <si>
    <t>132 20-1209</t>
  </si>
  <si>
    <t>162 50-1101</t>
  </si>
  <si>
    <t>Vodorovné premiestnenie zeminy z hornín triedy 1 až 4 na vzdialenosť do 3 000 m</t>
  </si>
  <si>
    <t>o objeme nad 100 do 1000 m3 ( prebytočná zemina )</t>
  </si>
  <si>
    <t>162 50-1105</t>
  </si>
  <si>
    <t>Príplatok k cene za každých ďaľších i začatých 1 000 m</t>
  </si>
  <si>
    <t>171 20-1202</t>
  </si>
  <si>
    <t>Uloženie prebytočnej zeminy na skládku objemu nad 100 do 1 000 m3</t>
  </si>
  <si>
    <t>133 20-1101</t>
  </si>
  <si>
    <t>133 20-1109</t>
  </si>
  <si>
    <t>ZÁKLADY A ÚPRAVA PODLOŽIA</t>
  </si>
  <si>
    <t>POKLADNÉ KONŠTRUKCIE</t>
  </si>
  <si>
    <t>827-1</t>
  </si>
  <si>
    <t>451 57-3111</t>
  </si>
  <si>
    <t>OSTATNÉ KONŠTRUKCIE</t>
  </si>
  <si>
    <t>PC</t>
  </si>
  <si>
    <t>Fyzické zábrany okolo výkopu</t>
  </si>
  <si>
    <t>v cene je už uvažovaná aj ich využiteľnosť pre ďaľšie použitie</t>
  </si>
  <si>
    <t>Hĺbenie nezapažených jám v hornine triedy 3 objemu nad 100 do 1 000 m3</t>
  </si>
  <si>
    <t>Hĺbenie rýh šírky nad 600 do 2000 mm v hornine triedy 3 objemu nad 100 do 1 000 m3</t>
  </si>
  <si>
    <t>132 20-1202</t>
  </si>
  <si>
    <t>Príplatok za lepivosť ( 30% z pol.č.1)</t>
  </si>
  <si>
    <t>151 10-1101</t>
  </si>
  <si>
    <t>151 10-1111</t>
  </si>
  <si>
    <t>131 20-1102</t>
  </si>
  <si>
    <t>výkopy jám pre vsakovacie zariadenia</t>
  </si>
  <si>
    <t>131 20-1109</t>
  </si>
  <si>
    <t>Príplatok za lepivosť ( 30% z pol.č.5 )</t>
  </si>
  <si>
    <t>151 10-1201</t>
  </si>
  <si>
    <t>Zriadenie paženia stien výkopu príložného na hĺbku do 4,00 m</t>
  </si>
  <si>
    <t>151 10-1211</t>
  </si>
  <si>
    <t>Odstránenie paženia stien výkopu príložného na hĺbku do 4,00 m</t>
  </si>
  <si>
    <t>175 10-1101</t>
  </si>
  <si>
    <t>Obsyp potrubia a vsakovacích boxov štrkopieskom</t>
  </si>
  <si>
    <t>14.21.12</t>
  </si>
  <si>
    <t>Dodávka štrkopiesku pre obsyp potrubia</t>
  </si>
  <si>
    <t>800-2</t>
  </si>
  <si>
    <t>211 97-1122</t>
  </si>
  <si>
    <t>17.20.10</t>
  </si>
  <si>
    <t>Dodávka geotextílie PP 400 g/m2</t>
  </si>
  <si>
    <t>ZVISLÉ KONŠTRUKCIE</t>
  </si>
  <si>
    <t>386 99-1113</t>
  </si>
  <si>
    <t>ks</t>
  </si>
  <si>
    <t>25.21.22</t>
  </si>
  <si>
    <t>Lôžko pod potrubie a drobné objekty z piesku alebo štrkopiesku</t>
  </si>
  <si>
    <t>lôžko pod potrubie a vsakovacie boxy</t>
  </si>
  <si>
    <t>KONŠTRUKCIE NA RÚROVOM VEDENÍ</t>
  </si>
  <si>
    <t>871 35-3121</t>
  </si>
  <si>
    <t>892 35-1000</t>
  </si>
  <si>
    <t>894 17-0012</t>
  </si>
  <si>
    <t>ELWA - vsakovací blok, 600x600x600 mm z recyklovatelného polypropylénu</t>
  </si>
  <si>
    <t>Oceľový plech cez rozkopávku hr. 30 mm 3x2 m</t>
  </si>
  <si>
    <t>Zriadenie paženia a rozopretia stien rýh pre podzemné vedenia príložného hĺbky do 2,00 m</t>
  </si>
  <si>
    <t>Odstránenie paženia a rozopretia stien rýh pre podzemné vedenia príložného hĺbky do 2,00 m</t>
  </si>
  <si>
    <t>Overenie polohy podzemných vedení kopanými sondami v hornine triedy 3 objemu do 100 m3</t>
  </si>
  <si>
    <t>Zriadenie separačnej geotextílie vsakovacie objekty a vsakovacie šachty</t>
  </si>
  <si>
    <t>Montáž vsakovacích blokov ELWA rozmeru 600 x 600 x 600 mm objemu od 10 do 25 m3 jednotlivo</t>
  </si>
  <si>
    <t>totožný rozsah s položkou č.3</t>
  </si>
  <si>
    <t>súčet</t>
  </si>
  <si>
    <t>totožný rozsah s položkou č.7</t>
  </si>
  <si>
    <t>totožný rozsah s položkou č.9</t>
  </si>
  <si>
    <t>171 20-9002</t>
  </si>
  <si>
    <t>Poplatok za skladovanie - zemina a kamenivo (17 05) ostatné</t>
  </si>
  <si>
    <t>Príplatok za lepivosť ( 30% z pol.č.16)</t>
  </si>
  <si>
    <t>objem vsakovacích blokov</t>
  </si>
  <si>
    <t>počet vsakovacích blokov</t>
  </si>
  <si>
    <t>zábrany s rozšírením o 1,0m okolo výkopu na všetky strany</t>
  </si>
  <si>
    <t xml:space="preserve">okolo ryhy potrubia </t>
  </si>
  <si>
    <t>998 27-6101</t>
  </si>
  <si>
    <t>Presun hmôt</t>
  </si>
  <si>
    <t>Skúška tesnosti kanalizačného potrubia priemeru do 300 mm</t>
  </si>
  <si>
    <t>paženie pre výkop rýh pre potrubia DN150</t>
  </si>
  <si>
    <t>obalenie geotextíliou so všetkých strán</t>
  </si>
  <si>
    <t>Likvidácia dažďových vôd</t>
  </si>
  <si>
    <t>Obec Lozorno, Hlavná 1, 900 55 Lozorno</t>
  </si>
  <si>
    <t>vsakovacie zariadenie VZ</t>
  </si>
  <si>
    <t>odvoz na skládku do vzdialenosti 5km</t>
  </si>
  <si>
    <t>obsyp vsakovacie zariadenie VZ</t>
  </si>
  <si>
    <t>totožný rozsah s položkou č.17 + 20% na presahy</t>
  </si>
  <si>
    <t>lôžko pod vsakovacie zariadenie VZ</t>
  </si>
  <si>
    <t>okolo vsakovacieho zariadenie VZ</t>
  </si>
  <si>
    <t>KOMUNIKÁCIE</t>
  </si>
  <si>
    <t>564261111</t>
  </si>
  <si>
    <t>566905111</t>
  </si>
  <si>
    <t>572952112</t>
  </si>
  <si>
    <t>Vysprav. podkladu po prekopoch pre IS - obalované kamenivo AC 22P, hr. 50mm</t>
  </si>
  <si>
    <t>Podklad zo štrkodrvy 0-60mm - po zhutnení hr. 400 mm</t>
  </si>
  <si>
    <t>2 kopané sondy pre overenie presnej polohy potrubia splaškovej kanalizácie, vodovodu a plynu</t>
  </si>
  <si>
    <t>2*2,0*2,0*2,5</t>
  </si>
  <si>
    <t>PRÍPRAVNÉ PRÁCE</t>
  </si>
  <si>
    <t>113107231</t>
  </si>
  <si>
    <t>Odstránenie krytov nad 200 m2 z bet. prostého, hr. do 150 mm</t>
  </si>
  <si>
    <t>113107243</t>
  </si>
  <si>
    <t>Odstránenie krytov cez 200 m2 živičných, hr. nad 100 do 150 mm</t>
  </si>
  <si>
    <t>919735113</t>
  </si>
  <si>
    <t>Rezanie živičného krytu hĺbky nad 100 do 150 mm</t>
  </si>
  <si>
    <t>919735123</t>
  </si>
  <si>
    <t>Rezanie betónového podkladu hĺbky nad 100 do 150 mm</t>
  </si>
  <si>
    <t>979082213</t>
  </si>
  <si>
    <t>Vodorovná doprava sutiny na vzdialenosť do 1 km</t>
  </si>
  <si>
    <t>979082219</t>
  </si>
  <si>
    <t>Príplatok k cene za každý ďalší aj začatý 1 km nad 1 km</t>
  </si>
  <si>
    <t>RECYKL.01</t>
  </si>
  <si>
    <t>Poplatok za likvidáciu recykláciou - betónov</t>
  </si>
  <si>
    <t>RECYKL.02</t>
  </si>
  <si>
    <t>Poplatok za likvidáciu recykláciou - asfaltov</t>
  </si>
  <si>
    <t xml:space="preserve">Vysprav. krytu po prekopoch pre IS - asfalt. betónom AB tr. I., hr. 50 mm,                                       vrátane živičného spojovacieho postreku a úpravy škár aasfaltovou zálievkou                                                          </t>
  </si>
  <si>
    <t>Vodozádržné opatrenia na Kozinskej ulici</t>
  </si>
  <si>
    <t>30,0*1,0*1,3</t>
  </si>
  <si>
    <t>0,3*39,0</t>
  </si>
  <si>
    <t>30,0*1,3*2,0</t>
  </si>
  <si>
    <t>7,0*4,0*3,2</t>
  </si>
  <si>
    <t>0,3*89,6</t>
  </si>
  <si>
    <t>(7,0*3,2*2)+(4,0*3,2*2)</t>
  </si>
  <si>
    <t>30*1,0*0,1</t>
  </si>
  <si>
    <t>30*1,0*1,3</t>
  </si>
  <si>
    <t>(0,01*0,01*3,14*30,0)</t>
  </si>
  <si>
    <t>7,0*4,0*1,9</t>
  </si>
  <si>
    <t>5*95,191</t>
  </si>
  <si>
    <t>1,6*95,191</t>
  </si>
  <si>
    <t>(30,0*1,0*0,7)-(0,01*0,01*3,14*30,0)</t>
  </si>
  <si>
    <t>(7,0*1,9*0,5*2)+(4,0*1,9*0,5*2)+(7,0*4,0*0,1)</t>
  </si>
  <si>
    <t>1,67*44,691</t>
  </si>
  <si>
    <t>0,3*20,000</t>
  </si>
  <si>
    <t>(7,0*1,8*2)+(4,0*1,8*2)+(7,0*4,0*2)</t>
  </si>
  <si>
    <t>95,600*1,2</t>
  </si>
  <si>
    <t>28,0*1,5</t>
  </si>
  <si>
    <t>28,0*1,5*0,06*2,3</t>
  </si>
  <si>
    <t>28,0*1,5*0,15*2,3</t>
  </si>
  <si>
    <t>28,0*1,5*(0,15+0,06)*2,3</t>
  </si>
  <si>
    <t>28,0*2+1,5</t>
  </si>
  <si>
    <t>5*20,286</t>
  </si>
  <si>
    <t>Montáž uličnej vpuste výšky 1483mm</t>
  </si>
  <si>
    <t>Uličná vpusť TBV-Q výšky 1483mm</t>
  </si>
  <si>
    <t>CRC Filter pre odlúčenie ropných látok</t>
  </si>
  <si>
    <t>30,0*1,0*0,1</t>
  </si>
  <si>
    <t>7,0*4,0*0,1</t>
  </si>
  <si>
    <t>Montáž potrubia z kanalizačných rúr z tvrdého PVC tesnených gumovým krúžkom</t>
  </si>
  <si>
    <t>1*32,400</t>
  </si>
  <si>
    <t>1*150ks</t>
  </si>
  <si>
    <t>28*2</t>
  </si>
  <si>
    <t>(9+6)*2</t>
  </si>
  <si>
    <t>VÝKAZ VÝMER</t>
  </si>
  <si>
    <t>hĺbenie rýh pre potrubie DN300</t>
  </si>
  <si>
    <t>prebytočná zemina z pokládky potrubia DN300</t>
  </si>
  <si>
    <t>obsyp potrubia DN300</t>
  </si>
  <si>
    <t>lôžko pod potrubie DN300</t>
  </si>
  <si>
    <t>v otvorenom výkope DN 300 mm</t>
  </si>
  <si>
    <t>Kanalizačná rúra z tvrdého PVC hladká priemeru 315 x 7,7 x 1 000 mm, SN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</si>
</sst>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#;\-####"/>
    <numFmt numFmtId="165" formatCode="#,##0.000;\-#,##0.000"/>
    <numFmt numFmtId="166" formatCode="#,##0.00000;\-#,##0.00000"/>
    <numFmt numFmtId="167" formatCode="#,##0.000"/>
    <numFmt numFmtId="168" formatCode="0.00000"/>
    <numFmt numFmtId="169" formatCode="#,##0.00000"/>
    <numFmt numFmtId="170" formatCode="0.000"/>
  </numFmts>
  <fonts count="25">
    <font>
      <sz val="10"/>
      <name val="Arial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b/>
      <sz val="8"/>
      <name val="Arial"/>
      <family val="2"/>
      <charset val="238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8"/>
      <color rgb="FFFF0000"/>
      <name val="Arial"/>
      <family val="2"/>
      <charset val="238"/>
    </font>
    <font>
      <i/>
      <sz val="8"/>
      <color rgb="FF7030A0"/>
      <name val="Arial CE"/>
      <charset val="238"/>
    </font>
    <font>
      <i/>
      <sz val="8"/>
      <name val="Arial CE"/>
      <charset val="238"/>
    </font>
    <font>
      <sz val="8"/>
      <name val="MS Sans Serif"/>
      <charset val="1"/>
    </font>
    <font>
      <sz val="8"/>
      <name val="Arial CE"/>
      <charset val="238"/>
    </font>
    <font>
      <i/>
      <sz val="8"/>
      <color rgb="FF7030A0"/>
      <name val="Arial CE"/>
      <family val="2"/>
      <charset val="238"/>
    </font>
    <font>
      <i/>
      <sz val="8"/>
      <color rgb="FF7030A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23" fillId="0" borderId="0" applyAlignment="0">
      <alignment vertical="top" wrapText="1"/>
      <protection locked="0"/>
    </xf>
  </cellStyleXfs>
  <cellXfs count="150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164" fontId="1" fillId="3" borderId="5" xfId="0" applyNumberFormat="1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5" fontId="6" fillId="0" borderId="1" xfId="0" applyNumberFormat="1" applyFont="1" applyBorder="1" applyAlignment="1" applyProtection="1">
      <alignment horizontal="right" vertical="center"/>
    </xf>
    <xf numFmtId="165" fontId="1" fillId="0" borderId="0" xfId="0" applyNumberFormat="1" applyFont="1" applyAlignment="1" applyProtection="1">
      <alignment horizontal="right" vertical="center"/>
    </xf>
    <xf numFmtId="166" fontId="1" fillId="0" borderId="0" xfId="0" applyNumberFormat="1" applyFont="1" applyAlignment="1" applyProtection="1">
      <alignment horizontal="right" vertical="center"/>
    </xf>
    <xf numFmtId="37" fontId="1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165" fontId="7" fillId="0" borderId="0" xfId="0" applyNumberFormat="1" applyFont="1" applyAlignment="1" applyProtection="1">
      <alignment horizontal="right" vertical="center"/>
    </xf>
    <xf numFmtId="166" fontId="7" fillId="0" borderId="0" xfId="0" applyNumberFormat="1" applyFont="1" applyAlignment="1" applyProtection="1">
      <alignment horizontal="right" vertical="center"/>
    </xf>
    <xf numFmtId="37" fontId="7" fillId="0" borderId="0" xfId="0" applyNumberFormat="1" applyFont="1" applyAlignment="1" applyProtection="1">
      <alignment horizontal="right" vertical="center"/>
    </xf>
    <xf numFmtId="14" fontId="2" fillId="2" borderId="0" xfId="0" applyNumberFormat="1" applyFont="1" applyFill="1" applyAlignment="1" applyProtection="1">
      <alignment horizontal="left" vertical="center"/>
    </xf>
    <xf numFmtId="0" fontId="8" fillId="4" borderId="13" xfId="0" applyFont="1" applyFill="1" applyBorder="1" applyAlignment="1" applyProtection="1"/>
    <xf numFmtId="2" fontId="9" fillId="4" borderId="13" xfId="0" applyNumberFormat="1" applyFont="1" applyFill="1" applyBorder="1" applyAlignment="1" applyProtection="1"/>
    <xf numFmtId="168" fontId="9" fillId="4" borderId="12" xfId="0" applyNumberFormat="1" applyFont="1" applyFill="1" applyBorder="1" applyAlignment="1" applyProtection="1"/>
    <xf numFmtId="2" fontId="9" fillId="4" borderId="12" xfId="0" applyNumberFormat="1" applyFont="1" applyFill="1" applyBorder="1" applyAlignment="1" applyProtection="1"/>
    <xf numFmtId="169" fontId="9" fillId="4" borderId="12" xfId="0" applyNumberFormat="1" applyFont="1" applyFill="1" applyBorder="1" applyAlignment="1">
      <alignment horizontal="right" vertical="center"/>
      <protection locked="0"/>
    </xf>
    <xf numFmtId="167" fontId="9" fillId="4" borderId="12" xfId="0" applyNumberFormat="1" applyFont="1" applyFill="1" applyBorder="1" applyAlignment="1">
      <alignment horizontal="right" vertical="center"/>
      <protection locked="0"/>
    </xf>
    <xf numFmtId="168" fontId="9" fillId="4" borderId="13" xfId="0" applyNumberFormat="1" applyFont="1" applyFill="1" applyBorder="1" applyAlignment="1" applyProtection="1"/>
    <xf numFmtId="0" fontId="10" fillId="4" borderId="12" xfId="0" applyFont="1" applyFill="1" applyBorder="1" applyAlignment="1" applyProtection="1"/>
    <xf numFmtId="0" fontId="10" fillId="4" borderId="13" xfId="0" applyFont="1" applyFill="1" applyBorder="1" applyAlignment="1" applyProtection="1"/>
    <xf numFmtId="167" fontId="10" fillId="4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11" fillId="4" borderId="12" xfId="0" applyFont="1" applyFill="1" applyBorder="1" applyAlignment="1" applyProtection="1"/>
    <xf numFmtId="0" fontId="11" fillId="4" borderId="12" xfId="0" applyFont="1" applyFill="1" applyBorder="1" applyAlignment="1" applyProtection="1">
      <alignment horizontal="right"/>
    </xf>
    <xf numFmtId="167" fontId="11" fillId="4" borderId="12" xfId="0" applyNumberFormat="1" applyFont="1" applyFill="1" applyBorder="1" applyAlignment="1" applyProtection="1"/>
    <xf numFmtId="4" fontId="11" fillId="4" borderId="12" xfId="0" applyNumberFormat="1" applyFont="1" applyFill="1" applyBorder="1" applyAlignment="1" applyProtection="1"/>
    <xf numFmtId="0" fontId="11" fillId="4" borderId="13" xfId="0" applyFont="1" applyFill="1" applyBorder="1" applyAlignment="1" applyProtection="1">
      <alignment horizontal="right"/>
    </xf>
    <xf numFmtId="0" fontId="11" fillId="4" borderId="13" xfId="0" applyFont="1" applyFill="1" applyBorder="1" applyAlignment="1" applyProtection="1"/>
    <xf numFmtId="0" fontId="11" fillId="4" borderId="13" xfId="0" applyFont="1" applyFill="1" applyBorder="1" applyAlignment="1" applyProtection="1">
      <alignment horizontal="center"/>
    </xf>
    <xf numFmtId="167" fontId="11" fillId="4" borderId="13" xfId="0" applyNumberFormat="1" applyFont="1" applyFill="1" applyBorder="1" applyAlignment="1" applyProtection="1"/>
    <xf numFmtId="4" fontId="11" fillId="4" borderId="13" xfId="0" applyNumberFormat="1" applyFont="1" applyFill="1" applyBorder="1" applyAlignment="1" applyProtection="1"/>
    <xf numFmtId="170" fontId="11" fillId="4" borderId="13" xfId="0" applyNumberFormat="1" applyFont="1" applyFill="1" applyBorder="1" applyAlignment="1" applyProtection="1"/>
    <xf numFmtId="0" fontId="10" fillId="4" borderId="12" xfId="0" applyFont="1" applyFill="1" applyBorder="1" applyAlignment="1" applyProtection="1">
      <alignment horizontal="right"/>
    </xf>
    <xf numFmtId="2" fontId="10" fillId="4" borderId="12" xfId="0" applyNumberFormat="1" applyFont="1" applyFill="1" applyBorder="1" applyAlignment="1" applyProtection="1"/>
    <xf numFmtId="2" fontId="11" fillId="4" borderId="12" xfId="0" applyNumberFormat="1" applyFont="1" applyFill="1" applyBorder="1" applyAlignment="1" applyProtection="1"/>
    <xf numFmtId="0" fontId="10" fillId="4" borderId="13" xfId="0" applyFont="1" applyFill="1" applyBorder="1" applyAlignment="1" applyProtection="1">
      <alignment horizontal="right"/>
    </xf>
    <xf numFmtId="0" fontId="10" fillId="4" borderId="13" xfId="0" applyFont="1" applyFill="1" applyBorder="1" applyAlignment="1" applyProtection="1">
      <alignment horizontal="center"/>
    </xf>
    <xf numFmtId="0" fontId="13" fillId="4" borderId="12" xfId="0" applyFont="1" applyFill="1" applyBorder="1" applyAlignment="1">
      <alignment horizontal="left" vertical="center" wrapText="1"/>
      <protection locked="0"/>
    </xf>
    <xf numFmtId="0" fontId="14" fillId="4" borderId="12" xfId="0" applyFont="1" applyFill="1" applyBorder="1" applyAlignment="1">
      <alignment horizontal="center" vertical="center" wrapText="1"/>
      <protection locked="0"/>
    </xf>
    <xf numFmtId="167" fontId="14" fillId="4" borderId="12" xfId="0" applyNumberFormat="1" applyFont="1" applyFill="1" applyBorder="1" applyAlignment="1" applyProtection="1"/>
    <xf numFmtId="167" fontId="13" fillId="4" borderId="12" xfId="0" applyNumberFormat="1" applyFont="1" applyFill="1" applyBorder="1" applyAlignment="1" applyProtection="1"/>
    <xf numFmtId="0" fontId="13" fillId="4" borderId="13" xfId="0" applyFont="1" applyFill="1" applyBorder="1" applyAlignment="1" applyProtection="1"/>
    <xf numFmtId="169" fontId="9" fillId="4" borderId="13" xfId="0" applyNumberFormat="1" applyFont="1" applyFill="1" applyBorder="1" applyAlignment="1">
      <alignment horizontal="right" vertical="center"/>
      <protection locked="0"/>
    </xf>
    <xf numFmtId="167" fontId="9" fillId="4" borderId="13" xfId="0" applyNumberFormat="1" applyFont="1" applyFill="1" applyBorder="1" applyAlignment="1">
      <alignment horizontal="right" vertical="center"/>
      <protection locked="0"/>
    </xf>
    <xf numFmtId="167" fontId="13" fillId="4" borderId="13" xfId="0" applyNumberFormat="1" applyFont="1" applyFill="1" applyBorder="1" applyAlignment="1" applyProtection="1"/>
    <xf numFmtId="0" fontId="11" fillId="4" borderId="14" xfId="0" applyFont="1" applyFill="1" applyBorder="1" applyAlignment="1" applyProtection="1"/>
    <xf numFmtId="0" fontId="11" fillId="4" borderId="14" xfId="0" applyFont="1" applyFill="1" applyBorder="1" applyAlignment="1" applyProtection="1">
      <alignment horizontal="right"/>
    </xf>
    <xf numFmtId="0" fontId="11" fillId="4" borderId="14" xfId="0" applyFont="1" applyFill="1" applyBorder="1" applyAlignment="1" applyProtection="1">
      <alignment horizontal="center"/>
    </xf>
    <xf numFmtId="167" fontId="11" fillId="4" borderId="14" xfId="0" applyNumberFormat="1" applyFont="1" applyFill="1" applyBorder="1" applyAlignment="1" applyProtection="1"/>
    <xf numFmtId="4" fontId="11" fillId="4" borderId="14" xfId="0" applyNumberFormat="1" applyFont="1" applyFill="1" applyBorder="1" applyAlignment="1" applyProtection="1"/>
    <xf numFmtId="0" fontId="1" fillId="0" borderId="14" xfId="0" applyFont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4" fontId="12" fillId="0" borderId="14" xfId="0" applyNumberFormat="1" applyFont="1" applyBorder="1" applyAlignment="1" applyProtection="1">
      <alignment horizontal="right" vertical="top"/>
    </xf>
    <xf numFmtId="2" fontId="10" fillId="4" borderId="13" xfId="0" applyNumberFormat="1" applyFont="1" applyFill="1" applyBorder="1" applyAlignment="1" applyProtection="1"/>
    <xf numFmtId="167" fontId="11" fillId="4" borderId="16" xfId="0" applyNumberFormat="1" applyFont="1" applyFill="1" applyBorder="1" applyAlignment="1" applyProtection="1"/>
    <xf numFmtId="4" fontId="11" fillId="4" borderId="16" xfId="0" applyNumberFormat="1" applyFont="1" applyFill="1" applyBorder="1" applyAlignment="1" applyProtection="1"/>
    <xf numFmtId="0" fontId="13" fillId="4" borderId="13" xfId="0" applyFont="1" applyFill="1" applyBorder="1" applyAlignment="1" applyProtection="1">
      <alignment horizontal="center"/>
    </xf>
    <xf numFmtId="167" fontId="11" fillId="4" borderId="15" xfId="0" applyNumberFormat="1" applyFont="1" applyFill="1" applyBorder="1" applyAlignment="1" applyProtection="1"/>
    <xf numFmtId="4" fontId="11" fillId="4" borderId="15" xfId="0" applyNumberFormat="1" applyFont="1" applyFill="1" applyBorder="1" applyAlignment="1" applyProtection="1"/>
    <xf numFmtId="0" fontId="11" fillId="4" borderId="15" xfId="0" applyFont="1" applyFill="1" applyBorder="1" applyAlignment="1" applyProtection="1"/>
    <xf numFmtId="0" fontId="11" fillId="4" borderId="15" xfId="0" applyFont="1" applyFill="1" applyBorder="1" applyAlignment="1" applyProtection="1">
      <alignment horizontal="right"/>
    </xf>
    <xf numFmtId="0" fontId="11" fillId="4" borderId="15" xfId="0" applyFont="1" applyFill="1" applyBorder="1" applyAlignment="1" applyProtection="1">
      <alignment horizontal="center"/>
    </xf>
    <xf numFmtId="0" fontId="11" fillId="4" borderId="16" xfId="0" applyFont="1" applyFill="1" applyBorder="1" applyAlignment="1" applyProtection="1"/>
    <xf numFmtId="0" fontId="11" fillId="4" borderId="16" xfId="0" applyFont="1" applyFill="1" applyBorder="1" applyAlignment="1" applyProtection="1">
      <alignment horizontal="right"/>
    </xf>
    <xf numFmtId="0" fontId="11" fillId="4" borderId="16" xfId="0" applyFont="1" applyFill="1" applyBorder="1" applyAlignment="1" applyProtection="1">
      <alignment horizontal="center"/>
    </xf>
    <xf numFmtId="170" fontId="11" fillId="4" borderId="14" xfId="0" applyNumberFormat="1" applyFont="1" applyFill="1" applyBorder="1" applyAlignment="1" applyProtection="1"/>
    <xf numFmtId="167" fontId="16" fillId="4" borderId="14" xfId="0" applyNumberFormat="1" applyFont="1" applyFill="1" applyBorder="1" applyAlignment="1" applyProtection="1"/>
    <xf numFmtId="2" fontId="11" fillId="4" borderId="14" xfId="0" applyNumberFormat="1" applyFont="1" applyFill="1" applyBorder="1" applyAlignment="1" applyProtection="1"/>
    <xf numFmtId="2" fontId="13" fillId="4" borderId="12" xfId="0" applyNumberFormat="1" applyFont="1" applyFill="1" applyBorder="1" applyAlignment="1" applyProtection="1"/>
    <xf numFmtId="0" fontId="13" fillId="4" borderId="12" xfId="0" applyFont="1" applyFill="1" applyBorder="1" applyAlignment="1" applyProtection="1"/>
    <xf numFmtId="0" fontId="0" fillId="0" borderId="12" xfId="0" applyBorder="1" applyAlignment="1" applyProtection="1">
      <alignment horizontal="left" vertical="top"/>
    </xf>
    <xf numFmtId="0" fontId="1" fillId="0" borderId="15" xfId="0" applyFont="1" applyBorder="1" applyAlignment="1" applyProtection="1">
      <alignment horizontal="right" vertical="top"/>
    </xf>
    <xf numFmtId="0" fontId="1" fillId="0" borderId="16" xfId="0" applyFont="1" applyBorder="1" applyAlignment="1" applyProtection="1">
      <alignment horizontal="right" vertical="top"/>
    </xf>
    <xf numFmtId="0" fontId="1" fillId="0" borderId="12" xfId="0" applyFont="1" applyBorder="1" applyAlignment="1" applyProtection="1">
      <alignment horizontal="right" vertical="top"/>
    </xf>
    <xf numFmtId="0" fontId="1" fillId="0" borderId="14" xfId="0" applyFont="1" applyBorder="1" applyAlignment="1" applyProtection="1">
      <alignment horizontal="right" vertical="top"/>
    </xf>
    <xf numFmtId="2" fontId="13" fillId="4" borderId="13" xfId="0" applyNumberFormat="1" applyFont="1" applyFill="1" applyBorder="1" applyAlignment="1" applyProtection="1"/>
    <xf numFmtId="0" fontId="17" fillId="4" borderId="13" xfId="0" applyFont="1" applyFill="1" applyBorder="1" applyAlignment="1" applyProtection="1">
      <alignment horizontal="center"/>
    </xf>
    <xf numFmtId="167" fontId="17" fillId="4" borderId="13" xfId="0" applyNumberFormat="1" applyFont="1" applyFill="1" applyBorder="1" applyAlignment="1" applyProtection="1"/>
    <xf numFmtId="0" fontId="18" fillId="0" borderId="15" xfId="0" applyFont="1" applyBorder="1" applyAlignment="1" applyProtection="1">
      <alignment horizontal="right" vertical="top"/>
    </xf>
    <xf numFmtId="0" fontId="18" fillId="0" borderId="12" xfId="0" applyFont="1" applyBorder="1" applyAlignment="1" applyProtection="1">
      <alignment horizontal="right" vertical="top"/>
    </xf>
    <xf numFmtId="0" fontId="17" fillId="4" borderId="13" xfId="0" applyFont="1" applyFill="1" applyBorder="1" applyAlignment="1" applyProtection="1"/>
    <xf numFmtId="0" fontId="11" fillId="0" borderId="14" xfId="0" applyFont="1" applyBorder="1" applyAlignment="1" applyProtection="1">
      <alignment horizontal="right"/>
    </xf>
    <xf numFmtId="0" fontId="11" fillId="0" borderId="14" xfId="0" applyFont="1" applyBorder="1" applyAlignment="1" applyProtection="1"/>
    <xf numFmtId="0" fontId="19" fillId="0" borderId="0" xfId="0" applyFont="1" applyAlignment="1" applyProtection="1">
      <alignment horizontal="left" vertical="center"/>
    </xf>
    <xf numFmtId="2" fontId="20" fillId="0" borderId="0" xfId="0" applyNumberFormat="1" applyFont="1" applyAlignment="1" applyProtection="1">
      <alignment horizontal="left" vertical="center"/>
    </xf>
    <xf numFmtId="0" fontId="11" fillId="4" borderId="17" xfId="0" applyFont="1" applyFill="1" applyBorder="1" applyAlignment="1" applyProtection="1"/>
    <xf numFmtId="0" fontId="11" fillId="0" borderId="15" xfId="0" applyFont="1" applyBorder="1" applyAlignment="1" applyProtection="1">
      <alignment horizontal="right"/>
    </xf>
    <xf numFmtId="0" fontId="11" fillId="0" borderId="18" xfId="0" applyFont="1" applyBorder="1" applyAlignment="1" applyProtection="1"/>
    <xf numFmtId="0" fontId="11" fillId="0" borderId="15" xfId="0" applyFont="1" applyBorder="1" applyAlignment="1" applyProtection="1">
      <alignment horizontal="center"/>
    </xf>
    <xf numFmtId="167" fontId="11" fillId="0" borderId="18" xfId="0" applyNumberFormat="1" applyFont="1" applyBorder="1" applyAlignment="1" applyProtection="1"/>
    <xf numFmtId="167" fontId="11" fillId="0" borderId="15" xfId="0" applyNumberFormat="1" applyFont="1" applyBorder="1" applyAlignment="1" applyProtection="1"/>
    <xf numFmtId="4" fontId="11" fillId="0" borderId="19" xfId="0" applyNumberFormat="1" applyFont="1" applyBorder="1" applyAlignment="1" applyProtection="1"/>
    <xf numFmtId="0" fontId="11" fillId="4" borderId="20" xfId="0" applyFont="1" applyFill="1" applyBorder="1" applyAlignment="1" applyProtection="1"/>
    <xf numFmtId="0" fontId="11" fillId="0" borderId="16" xfId="0" applyFont="1" applyBorder="1" applyAlignment="1" applyProtection="1">
      <alignment horizontal="right"/>
    </xf>
    <xf numFmtId="0" fontId="11" fillId="0" borderId="21" xfId="0" applyFont="1" applyBorder="1" applyAlignment="1" applyProtection="1"/>
    <xf numFmtId="0" fontId="11" fillId="0" borderId="16" xfId="0" applyFont="1" applyBorder="1" applyAlignment="1" applyProtection="1">
      <alignment horizontal="center"/>
    </xf>
    <xf numFmtId="167" fontId="11" fillId="0" borderId="21" xfId="0" applyNumberFormat="1" applyFont="1" applyBorder="1" applyAlignment="1" applyProtection="1"/>
    <xf numFmtId="167" fontId="11" fillId="0" borderId="16" xfId="0" applyNumberFormat="1" applyFont="1" applyBorder="1" applyAlignment="1" applyProtection="1"/>
    <xf numFmtId="4" fontId="11" fillId="0" borderId="22" xfId="0" applyNumberFormat="1" applyFont="1" applyBorder="1" applyAlignment="1" applyProtection="1"/>
    <xf numFmtId="0" fontId="11" fillId="4" borderId="23" xfId="0" applyFont="1" applyFill="1" applyBorder="1" applyAlignment="1" applyProtection="1"/>
    <xf numFmtId="0" fontId="11" fillId="0" borderId="12" xfId="0" applyFont="1" applyBorder="1" applyAlignment="1" applyProtection="1">
      <alignment horizontal="right"/>
    </xf>
    <xf numFmtId="0" fontId="11" fillId="0" borderId="0" xfId="0" applyFont="1" applyAlignment="1" applyProtection="1"/>
    <xf numFmtId="0" fontId="11" fillId="0" borderId="12" xfId="0" applyFont="1" applyBorder="1" applyAlignment="1" applyProtection="1">
      <alignment horizontal="center"/>
    </xf>
    <xf numFmtId="167" fontId="11" fillId="0" borderId="0" xfId="0" applyNumberFormat="1" applyFont="1" applyAlignment="1" applyProtection="1"/>
    <xf numFmtId="167" fontId="11" fillId="0" borderId="12" xfId="0" applyNumberFormat="1" applyFont="1" applyBorder="1" applyAlignment="1" applyProtection="1"/>
    <xf numFmtId="4" fontId="11" fillId="0" borderId="13" xfId="0" applyNumberFormat="1" applyFont="1" applyBorder="1" applyAlignment="1" applyProtection="1"/>
    <xf numFmtId="0" fontId="21" fillId="0" borderId="0" xfId="0" applyFont="1" applyAlignment="1" applyProtection="1">
      <alignment horizontal="left" vertical="top"/>
    </xf>
    <xf numFmtId="0" fontId="13" fillId="4" borderId="12" xfId="0" applyFont="1" applyFill="1" applyBorder="1" applyAlignment="1" applyProtection="1">
      <alignment wrapText="1"/>
    </xf>
    <xf numFmtId="170" fontId="1" fillId="0" borderId="14" xfId="0" applyNumberFormat="1" applyFont="1" applyBorder="1" applyAlignment="1" applyProtection="1">
      <alignment horizontal="right" vertical="top"/>
    </xf>
    <xf numFmtId="0" fontId="11" fillId="0" borderId="13" xfId="0" applyFont="1" applyBorder="1" applyAlignment="1" applyProtection="1">
      <alignment horizontal="right"/>
    </xf>
    <xf numFmtId="0" fontId="11" fillId="0" borderId="13" xfId="0" applyFont="1" applyBorder="1" applyAlignment="1" applyProtection="1"/>
    <xf numFmtId="0" fontId="22" fillId="0" borderId="0" xfId="0" applyFont="1" applyAlignment="1" applyProtection="1">
      <alignment horizontal="right"/>
    </xf>
    <xf numFmtId="0" fontId="22" fillId="0" borderId="12" xfId="0" applyFont="1" applyBorder="1" applyAlignment="1" applyProtection="1"/>
    <xf numFmtId="0" fontId="16" fillId="0" borderId="14" xfId="2" applyFont="1" applyBorder="1" applyAlignment="1">
      <alignment horizontal="left" vertical="center"/>
      <protection locked="0"/>
    </xf>
    <xf numFmtId="0" fontId="11" fillId="4" borderId="25" xfId="0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3" fillId="4" borderId="14" xfId="0" applyFont="1" applyFill="1" applyBorder="1" applyAlignment="1">
      <alignment horizontal="left" vertical="center" wrapText="1"/>
      <protection locked="0"/>
    </xf>
    <xf numFmtId="170" fontId="13" fillId="4" borderId="13" xfId="0" applyNumberFormat="1" applyFont="1" applyFill="1" applyBorder="1" applyAlignment="1" applyProtection="1"/>
    <xf numFmtId="0" fontId="13" fillId="4" borderId="15" xfId="0" applyFont="1" applyFill="1" applyBorder="1" applyAlignment="1">
      <alignment horizontal="left" vertical="center" wrapText="1"/>
      <protection locked="0"/>
    </xf>
    <xf numFmtId="167" fontId="16" fillId="4" borderId="25" xfId="0" applyNumberFormat="1" applyFont="1" applyFill="1" applyBorder="1" applyAlignment="1" applyProtection="1"/>
    <xf numFmtId="167" fontId="13" fillId="4" borderId="25" xfId="0" applyNumberFormat="1" applyFont="1" applyFill="1" applyBorder="1" applyAlignment="1" applyProtection="1"/>
    <xf numFmtId="0" fontId="13" fillId="4" borderId="0" xfId="0" applyFont="1" applyFill="1" applyAlignment="1" applyProtection="1"/>
    <xf numFmtId="0" fontId="16" fillId="0" borderId="0" xfId="2" applyFont="1" applyAlignment="1">
      <alignment horizontal="center" vertical="center" wrapText="1"/>
      <protection locked="0"/>
    </xf>
    <xf numFmtId="0" fontId="13" fillId="4" borderId="15" xfId="0" applyFont="1" applyFill="1" applyBorder="1" applyAlignment="1" applyProtection="1"/>
    <xf numFmtId="0" fontId="11" fillId="4" borderId="14" xfId="0" applyFont="1" applyFill="1" applyBorder="1" applyAlignment="1" applyProtection="1">
      <alignment vertical="top"/>
    </xf>
    <xf numFmtId="0" fontId="16" fillId="0" borderId="24" xfId="2" applyFont="1" applyBorder="1" applyAlignment="1">
      <alignment horizontal="right" vertical="center" wrapText="1"/>
      <protection locked="0"/>
    </xf>
    <xf numFmtId="0" fontId="16" fillId="0" borderId="24" xfId="2" applyFont="1" applyBorder="1" applyAlignment="1">
      <alignment horizontal="right" vertical="top" wrapText="1"/>
      <protection locked="0"/>
    </xf>
    <xf numFmtId="167" fontId="24" fillId="4" borderId="25" xfId="0" applyNumberFormat="1" applyFont="1" applyFill="1" applyBorder="1" applyAlignment="1" applyProtection="1"/>
    <xf numFmtId="168" fontId="9" fillId="4" borderId="0" xfId="0" applyNumberFormat="1" applyFont="1" applyFill="1" applyAlignment="1" applyProtection="1"/>
    <xf numFmtId="2" fontId="9" fillId="4" borderId="0" xfId="0" applyNumberFormat="1" applyFont="1" applyFill="1" applyAlignment="1" applyProtection="1"/>
    <xf numFmtId="0" fontId="16" fillId="0" borderId="14" xfId="2" applyFont="1" applyBorder="1" applyAlignment="1">
      <alignment horizontal="left" vertical="center" wrapText="1"/>
      <protection locked="0"/>
    </xf>
  </cellXfs>
  <cellStyles count="4">
    <cellStyle name="Normálna" xfId="0" builtinId="0"/>
    <cellStyle name="Normálna 2" xfId="2" xr:uid="{1D13F05E-6576-486B-A6BA-8B8DF6B484A4}"/>
    <cellStyle name="Normálna 3" xfId="3" xr:uid="{4D6A24FE-115D-4553-81CE-BC13EFB948C2}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"/>
  <sheetViews>
    <sheetView showGridLines="0" tabSelected="1" workbookViewId="0">
      <pane ySplit="13" topLeftCell="A119" activePane="bottomLeft" state="frozenSplit"/>
      <selection pane="bottomLeft" activeCell="C150" sqref="C150"/>
    </sheetView>
  </sheetViews>
  <sheetFormatPr defaultColWidth="9.140625" defaultRowHeight="11.25" customHeight="1"/>
  <cols>
    <col min="1" max="1" width="5.7109375" style="1" customWidth="1"/>
    <col min="2" max="2" width="12.7109375" style="1" customWidth="1"/>
    <col min="3" max="3" width="69" style="1" customWidth="1"/>
    <col min="4" max="4" width="4.7109375" style="1" customWidth="1"/>
    <col min="5" max="5" width="9.5703125" style="1" customWidth="1"/>
    <col min="6" max="6" width="9.85546875" style="1" customWidth="1"/>
    <col min="7" max="7" width="12.7109375" style="1" customWidth="1"/>
    <col min="8" max="8" width="10.7109375" style="1" hidden="1" customWidth="1"/>
    <col min="9" max="9" width="10.85546875" style="1" hidden="1" customWidth="1"/>
    <col min="10" max="10" width="9.7109375" style="1" hidden="1" customWidth="1"/>
    <col min="11" max="11" width="11.5703125" style="1" hidden="1" customWidth="1"/>
    <col min="12" max="12" width="6.7109375" style="1" hidden="1" customWidth="1"/>
    <col min="13" max="13" width="7.140625" style="1" hidden="1" customWidth="1"/>
    <col min="14" max="16384" width="9.140625" style="1"/>
  </cols>
  <sheetData>
    <row r="1" spans="1:24" ht="18" customHeight="1">
      <c r="A1" s="3" t="s">
        <v>171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</row>
    <row r="2" spans="1:24" ht="11.25" customHeight="1">
      <c r="A2" s="4" t="s">
        <v>0</v>
      </c>
      <c r="B2" s="5"/>
      <c r="C2" s="5" t="s">
        <v>136</v>
      </c>
      <c r="D2" s="5"/>
      <c r="E2" s="5"/>
      <c r="F2" s="5"/>
      <c r="G2" s="5"/>
      <c r="H2" s="5"/>
      <c r="I2" s="5"/>
      <c r="J2" s="12"/>
      <c r="K2" s="12"/>
      <c r="L2" s="13"/>
      <c r="M2" s="13"/>
    </row>
    <row r="3" spans="1:24" ht="11.25" customHeight="1">
      <c r="A3" s="4" t="s">
        <v>1</v>
      </c>
      <c r="B3" s="5"/>
      <c r="C3" s="5" t="s">
        <v>102</v>
      </c>
      <c r="D3" s="5"/>
      <c r="E3" s="5"/>
      <c r="F3" s="5"/>
      <c r="G3" s="5"/>
      <c r="H3" s="5"/>
      <c r="I3" s="5"/>
      <c r="J3" s="12"/>
      <c r="K3" s="12"/>
      <c r="L3" s="13"/>
      <c r="M3" s="13"/>
      <c r="S3" s="10"/>
      <c r="T3" s="10"/>
      <c r="U3" s="10"/>
      <c r="V3" s="10"/>
      <c r="W3" s="10"/>
      <c r="X3" s="10"/>
    </row>
    <row r="4" spans="1:24" ht="11.25" customHeight="1">
      <c r="A4" s="4" t="s">
        <v>2</v>
      </c>
      <c r="B4" s="5"/>
      <c r="C4" s="5"/>
      <c r="D4" s="5"/>
      <c r="E4" s="5"/>
      <c r="F4" s="5"/>
      <c r="G4" s="5"/>
      <c r="H4" s="5"/>
      <c r="I4" s="5"/>
      <c r="J4" s="12"/>
      <c r="K4" s="12"/>
      <c r="L4" s="13"/>
      <c r="M4" s="13"/>
      <c r="S4" s="102"/>
      <c r="T4" s="102"/>
      <c r="U4" s="2"/>
      <c r="V4" s="2"/>
      <c r="W4" s="102"/>
      <c r="X4" s="102"/>
    </row>
    <row r="5" spans="1:24" ht="11.25" customHeight="1">
      <c r="A5" s="5" t="s">
        <v>10</v>
      </c>
      <c r="B5" s="5"/>
      <c r="C5" s="5"/>
      <c r="D5" s="5"/>
      <c r="E5" s="5"/>
      <c r="F5" s="5"/>
      <c r="G5" s="5"/>
      <c r="H5" s="5"/>
      <c r="I5" s="5"/>
      <c r="J5" s="12"/>
      <c r="K5" s="12"/>
      <c r="L5" s="13"/>
      <c r="M5" s="13"/>
      <c r="S5" s="2"/>
      <c r="T5" s="2"/>
      <c r="U5" s="2"/>
      <c r="V5" s="2"/>
      <c r="W5" s="2"/>
      <c r="X5" s="2"/>
    </row>
    <row r="6" spans="1:24" ht="5.25" customHeight="1">
      <c r="A6" s="5"/>
      <c r="B6" s="5"/>
      <c r="C6" s="5"/>
      <c r="D6" s="5"/>
      <c r="E6" s="5"/>
      <c r="F6" s="5"/>
      <c r="G6" s="5"/>
      <c r="H6" s="5"/>
      <c r="I6" s="5"/>
      <c r="J6" s="12"/>
      <c r="K6" s="12"/>
      <c r="L6" s="13"/>
      <c r="M6" s="13"/>
      <c r="S6" s="2"/>
      <c r="T6" s="2"/>
      <c r="U6" s="2"/>
      <c r="V6" s="2"/>
      <c r="W6" s="2"/>
      <c r="X6" s="2"/>
    </row>
    <row r="7" spans="1:24" ht="11.25" customHeight="1">
      <c r="A7" s="5" t="s">
        <v>3</v>
      </c>
      <c r="B7" s="5"/>
      <c r="C7" s="5" t="s">
        <v>103</v>
      </c>
      <c r="D7" s="5"/>
      <c r="E7" s="5"/>
      <c r="F7" s="5"/>
      <c r="G7" s="5"/>
      <c r="H7" s="5"/>
      <c r="I7" s="5"/>
      <c r="J7" s="12"/>
      <c r="K7" s="12"/>
      <c r="L7" s="13"/>
      <c r="M7" s="13"/>
      <c r="S7" s="2"/>
      <c r="T7" s="2"/>
      <c r="U7" s="2"/>
      <c r="V7" s="10"/>
      <c r="W7" s="2"/>
      <c r="X7" s="2"/>
    </row>
    <row r="8" spans="1:24" ht="11.25" customHeight="1">
      <c r="A8" s="5" t="s">
        <v>4</v>
      </c>
      <c r="B8" s="5"/>
      <c r="C8" s="5"/>
      <c r="D8" s="5"/>
      <c r="E8" s="5"/>
      <c r="F8" s="5"/>
      <c r="G8" s="5"/>
      <c r="H8" s="5"/>
      <c r="I8" s="5"/>
      <c r="J8" s="12"/>
      <c r="K8" s="12"/>
      <c r="L8" s="13"/>
      <c r="M8" s="13"/>
      <c r="S8" s="2"/>
      <c r="T8" s="2"/>
      <c r="U8" s="2"/>
      <c r="V8" s="2"/>
      <c r="W8" s="2"/>
      <c r="X8" s="2"/>
    </row>
    <row r="9" spans="1:24" ht="11.25" customHeight="1">
      <c r="A9" s="5" t="s">
        <v>5</v>
      </c>
      <c r="B9" s="5"/>
      <c r="C9" s="29"/>
      <c r="D9" s="5"/>
      <c r="E9" s="5"/>
      <c r="F9" s="5"/>
      <c r="G9" s="5"/>
      <c r="H9" s="5"/>
      <c r="I9" s="5"/>
      <c r="J9" s="12"/>
      <c r="K9" s="12"/>
      <c r="L9" s="13"/>
      <c r="M9" s="13"/>
      <c r="R9" s="125"/>
      <c r="S9" s="102"/>
      <c r="T9" s="102"/>
      <c r="U9" s="102"/>
      <c r="V9" s="102"/>
      <c r="W9" s="102"/>
      <c r="X9" s="102"/>
    </row>
    <row r="10" spans="1:24" ht="6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S10" s="2"/>
      <c r="T10" s="2"/>
      <c r="U10" s="2"/>
      <c r="V10" s="2"/>
      <c r="W10" s="2"/>
      <c r="X10" s="2"/>
    </row>
    <row r="11" spans="1:24" ht="21.75" customHeight="1">
      <c r="A11" s="6" t="s">
        <v>11</v>
      </c>
      <c r="B11" s="7" t="s">
        <v>12</v>
      </c>
      <c r="C11" s="7" t="s">
        <v>6</v>
      </c>
      <c r="D11" s="7" t="s">
        <v>13</v>
      </c>
      <c r="E11" s="7" t="s">
        <v>14</v>
      </c>
      <c r="F11" s="7" t="s">
        <v>15</v>
      </c>
      <c r="G11" s="7" t="s">
        <v>7</v>
      </c>
      <c r="H11" s="7" t="s">
        <v>16</v>
      </c>
      <c r="I11" s="7" t="s">
        <v>8</v>
      </c>
      <c r="J11" s="7" t="s">
        <v>17</v>
      </c>
      <c r="K11" s="7" t="s">
        <v>18</v>
      </c>
      <c r="L11" s="14" t="s">
        <v>19</v>
      </c>
      <c r="M11" s="15" t="s">
        <v>20</v>
      </c>
      <c r="S11" s="102"/>
      <c r="T11" s="102"/>
      <c r="U11" s="102"/>
      <c r="V11" s="102"/>
      <c r="W11" s="102"/>
      <c r="X11" s="102"/>
    </row>
    <row r="12" spans="1:24" ht="11.25" customHeight="1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/>
      <c r="I12" s="9"/>
      <c r="J12" s="9"/>
      <c r="K12" s="9"/>
      <c r="L12" s="16">
        <v>11</v>
      </c>
      <c r="M12" s="17">
        <v>12</v>
      </c>
      <c r="S12" s="2"/>
      <c r="T12" s="2"/>
      <c r="U12" s="103"/>
      <c r="V12" s="2"/>
      <c r="W12" s="2"/>
      <c r="X12" s="2"/>
    </row>
    <row r="13" spans="1:24" ht="3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8"/>
      <c r="M13" s="19"/>
    </row>
    <row r="14" spans="1:24" s="10" customFormat="1" ht="12.75" customHeight="1">
      <c r="A14" s="37"/>
      <c r="B14" s="38">
        <v>1</v>
      </c>
      <c r="C14" s="38" t="s">
        <v>27</v>
      </c>
      <c r="D14" s="38"/>
      <c r="E14" s="39"/>
      <c r="F14" s="39"/>
      <c r="G14" s="40"/>
      <c r="H14" s="30"/>
      <c r="I14" s="30"/>
      <c r="J14" s="20"/>
      <c r="K14" s="21" t="e">
        <f>#REF!+#REF!</f>
        <v>#REF!</v>
      </c>
      <c r="M14" s="11" t="s">
        <v>21</v>
      </c>
    </row>
    <row r="15" spans="1:24" s="2" customFormat="1" ht="12.75" customHeight="1">
      <c r="A15" s="41"/>
      <c r="B15" s="45" t="s">
        <v>28</v>
      </c>
      <c r="C15" s="46"/>
      <c r="D15" s="46"/>
      <c r="E15" s="48"/>
      <c r="F15" s="43"/>
      <c r="G15" s="44"/>
      <c r="H15" s="32"/>
      <c r="I15" s="33"/>
      <c r="J15" s="23">
        <v>0</v>
      </c>
      <c r="K15" s="22">
        <f t="shared" ref="K15:K21" si="0">E15*J15</f>
        <v>0</v>
      </c>
      <c r="L15" s="24">
        <v>64</v>
      </c>
      <c r="M15" s="2" t="s">
        <v>22</v>
      </c>
      <c r="S15" s="102"/>
      <c r="T15" s="102"/>
      <c r="W15" s="102"/>
      <c r="X15" s="102"/>
    </row>
    <row r="16" spans="1:24" s="2" customFormat="1" ht="12.75" customHeight="1">
      <c r="A16" s="64">
        <v>1</v>
      </c>
      <c r="B16" s="65" t="s">
        <v>49</v>
      </c>
      <c r="C16" s="64" t="s">
        <v>48</v>
      </c>
      <c r="D16" s="66" t="s">
        <v>24</v>
      </c>
      <c r="E16" s="67">
        <f>E18</f>
        <v>39</v>
      </c>
      <c r="F16" s="67"/>
      <c r="G16" s="68"/>
      <c r="H16" s="34">
        <v>0</v>
      </c>
      <c r="I16" s="35">
        <f>E16*H16</f>
        <v>0</v>
      </c>
      <c r="J16" s="23">
        <v>0</v>
      </c>
      <c r="K16" s="22">
        <f t="shared" si="0"/>
        <v>0</v>
      </c>
      <c r="L16" s="24">
        <v>64</v>
      </c>
      <c r="M16" s="2" t="s">
        <v>22</v>
      </c>
    </row>
    <row r="17" spans="1:22" s="2" customFormat="1" ht="12.75" customHeight="1">
      <c r="A17" s="41"/>
      <c r="B17" s="45"/>
      <c r="C17" s="56" t="s">
        <v>172</v>
      </c>
      <c r="D17" s="57"/>
      <c r="E17" s="58"/>
      <c r="F17" s="43"/>
      <c r="G17" s="44"/>
      <c r="H17" s="34"/>
      <c r="I17" s="35"/>
      <c r="J17" s="23"/>
      <c r="K17" s="22"/>
      <c r="L17" s="24"/>
    </row>
    <row r="18" spans="1:22" s="2" customFormat="1" ht="12.75" customHeight="1">
      <c r="A18" s="41"/>
      <c r="B18" s="45"/>
      <c r="C18" s="56" t="s">
        <v>137</v>
      </c>
      <c r="D18" s="57"/>
      <c r="E18" s="59">
        <f>30*1*1.3</f>
        <v>39</v>
      </c>
      <c r="F18" s="43"/>
      <c r="G18" s="44"/>
      <c r="H18" s="34"/>
      <c r="I18" s="35"/>
      <c r="J18" s="23"/>
      <c r="K18" s="22"/>
      <c r="L18" s="24"/>
      <c r="V18" s="102"/>
    </row>
    <row r="19" spans="1:22" s="2" customFormat="1" ht="12.75" customHeight="1">
      <c r="A19" s="64">
        <v>2</v>
      </c>
      <c r="B19" s="65" t="s">
        <v>29</v>
      </c>
      <c r="C19" s="64" t="s">
        <v>50</v>
      </c>
      <c r="D19" s="66" t="s">
        <v>24</v>
      </c>
      <c r="E19" s="67">
        <f>E20</f>
        <v>11.7</v>
      </c>
      <c r="F19" s="67"/>
      <c r="G19" s="68"/>
      <c r="H19" s="34"/>
      <c r="I19" s="35"/>
      <c r="J19" s="23"/>
      <c r="K19" s="22"/>
      <c r="L19" s="24"/>
    </row>
    <row r="20" spans="1:22" s="2" customFormat="1" ht="12.75" customHeight="1">
      <c r="A20" s="41"/>
      <c r="B20" s="45"/>
      <c r="C20" s="60" t="s">
        <v>138</v>
      </c>
      <c r="D20" s="75"/>
      <c r="E20" s="63">
        <f>0.3*E16</f>
        <v>11.7</v>
      </c>
      <c r="F20" s="43"/>
      <c r="G20" s="44"/>
      <c r="H20" s="34"/>
      <c r="I20" s="35"/>
      <c r="J20" s="23"/>
      <c r="K20" s="22"/>
      <c r="L20" s="24"/>
      <c r="U20" s="102"/>
    </row>
    <row r="21" spans="1:22" s="2" customFormat="1" ht="12.75" customHeight="1">
      <c r="A21" s="64">
        <v>3</v>
      </c>
      <c r="B21" s="65" t="s">
        <v>51</v>
      </c>
      <c r="C21" s="64" t="s">
        <v>81</v>
      </c>
      <c r="D21" s="66" t="s">
        <v>26</v>
      </c>
      <c r="E21" s="67">
        <f>E23</f>
        <v>78</v>
      </c>
      <c r="F21" s="67"/>
      <c r="G21" s="68"/>
      <c r="H21" s="34">
        <v>0</v>
      </c>
      <c r="I21" s="35">
        <f>E21*H21</f>
        <v>0</v>
      </c>
      <c r="J21" s="27">
        <v>0</v>
      </c>
      <c r="K21" s="26">
        <f t="shared" si="0"/>
        <v>0</v>
      </c>
      <c r="L21" s="28">
        <v>256</v>
      </c>
      <c r="M21" s="25" t="s">
        <v>22</v>
      </c>
    </row>
    <row r="22" spans="1:22" s="2" customFormat="1" ht="12.75" customHeight="1">
      <c r="A22" s="41"/>
      <c r="B22" s="45"/>
      <c r="C22" s="60" t="s">
        <v>100</v>
      </c>
      <c r="D22" s="75"/>
      <c r="E22" s="63"/>
      <c r="F22" s="43"/>
      <c r="G22" s="44"/>
      <c r="H22" s="34"/>
      <c r="I22" s="35"/>
      <c r="J22" s="27"/>
      <c r="K22" s="26"/>
      <c r="L22" s="28"/>
      <c r="M22" s="25"/>
    </row>
    <row r="23" spans="1:22" s="2" customFormat="1" ht="12.75" customHeight="1">
      <c r="A23" s="41"/>
      <c r="B23" s="45"/>
      <c r="C23" s="60" t="s">
        <v>139</v>
      </c>
      <c r="D23" s="75"/>
      <c r="E23" s="63">
        <f>30*1.3*2</f>
        <v>78</v>
      </c>
      <c r="F23" s="43"/>
      <c r="G23" s="44"/>
      <c r="H23" s="34"/>
      <c r="I23" s="35"/>
      <c r="J23" s="27"/>
      <c r="K23" s="26"/>
      <c r="L23" s="28"/>
      <c r="M23" s="25"/>
      <c r="U23" s="103"/>
    </row>
    <row r="24" spans="1:22" s="2" customFormat="1" ht="12.75" customHeight="1">
      <c r="A24" s="64">
        <v>4</v>
      </c>
      <c r="B24" s="65" t="s">
        <v>52</v>
      </c>
      <c r="C24" s="64" t="s">
        <v>82</v>
      </c>
      <c r="D24" s="66" t="s">
        <v>26</v>
      </c>
      <c r="E24" s="67">
        <f>E25</f>
        <v>78</v>
      </c>
      <c r="F24" s="67"/>
      <c r="G24" s="68"/>
      <c r="H24" s="34"/>
      <c r="I24" s="35"/>
      <c r="J24" s="23"/>
      <c r="K24" s="22"/>
      <c r="L24" s="24"/>
    </row>
    <row r="25" spans="1:22" s="2" customFormat="1" ht="12.75" customHeight="1">
      <c r="A25" s="41"/>
      <c r="B25" s="45"/>
      <c r="C25" s="60" t="s">
        <v>86</v>
      </c>
      <c r="D25" s="47"/>
      <c r="E25" s="63">
        <f>E21</f>
        <v>78</v>
      </c>
      <c r="F25" s="76"/>
      <c r="G25" s="77"/>
      <c r="H25" s="34"/>
      <c r="I25" s="35"/>
      <c r="J25" s="23"/>
      <c r="K25" s="22"/>
      <c r="L25" s="24"/>
    </row>
    <row r="26" spans="1:22" s="2" customFormat="1" ht="12.75" customHeight="1">
      <c r="A26" s="78">
        <v>5</v>
      </c>
      <c r="B26" s="79" t="s">
        <v>53</v>
      </c>
      <c r="C26" s="78" t="s">
        <v>47</v>
      </c>
      <c r="D26" s="80" t="s">
        <v>24</v>
      </c>
      <c r="E26" s="76">
        <f>E29</f>
        <v>89.600000000000009</v>
      </c>
      <c r="F26" s="76"/>
      <c r="G26" s="77"/>
      <c r="H26" s="34">
        <v>0</v>
      </c>
      <c r="I26" s="35">
        <f>E26*H26</f>
        <v>0</v>
      </c>
      <c r="J26" s="23">
        <v>0</v>
      </c>
      <c r="K26" s="22">
        <f>E26*J26</f>
        <v>0</v>
      </c>
      <c r="L26" s="24">
        <v>64</v>
      </c>
      <c r="M26" s="2" t="s">
        <v>22</v>
      </c>
    </row>
    <row r="27" spans="1:22" s="2" customFormat="1" ht="12.75" customHeight="1">
      <c r="A27" s="81"/>
      <c r="B27" s="82"/>
      <c r="C27" s="81" t="s">
        <v>54</v>
      </c>
      <c r="D27" s="83"/>
      <c r="E27" s="73"/>
      <c r="F27" s="73"/>
      <c r="G27" s="74"/>
      <c r="H27" s="61"/>
      <c r="I27" s="62"/>
      <c r="J27" s="23"/>
      <c r="K27" s="22"/>
      <c r="L27" s="24"/>
    </row>
    <row r="28" spans="1:22" s="2" customFormat="1" ht="12.75" customHeight="1">
      <c r="A28" s="41"/>
      <c r="B28" s="45"/>
      <c r="C28" s="60" t="s">
        <v>104</v>
      </c>
      <c r="D28" s="75"/>
      <c r="E28" s="63"/>
      <c r="F28" s="48"/>
      <c r="G28" s="49"/>
      <c r="H28" s="61"/>
      <c r="I28" s="62"/>
      <c r="J28" s="23"/>
      <c r="K28" s="22"/>
      <c r="L28" s="24"/>
    </row>
    <row r="29" spans="1:22" s="2" customFormat="1" ht="12.75" customHeight="1">
      <c r="A29" s="41"/>
      <c r="B29" s="45"/>
      <c r="C29" s="60" t="s">
        <v>140</v>
      </c>
      <c r="D29" s="75"/>
      <c r="E29" s="63">
        <f>7*4*3.2</f>
        <v>89.600000000000009</v>
      </c>
      <c r="F29" s="48"/>
      <c r="G29" s="49"/>
      <c r="H29" s="61"/>
      <c r="I29" s="62"/>
      <c r="J29" s="23"/>
      <c r="K29" s="22"/>
      <c r="L29" s="24"/>
    </row>
    <row r="30" spans="1:22" s="2" customFormat="1" ht="12.75" customHeight="1">
      <c r="A30" s="64">
        <v>6</v>
      </c>
      <c r="B30" s="65" t="s">
        <v>55</v>
      </c>
      <c r="C30" s="64" t="s">
        <v>56</v>
      </c>
      <c r="D30" s="66" t="s">
        <v>24</v>
      </c>
      <c r="E30" s="67">
        <f>E26/100*30</f>
        <v>26.880000000000003</v>
      </c>
      <c r="F30" s="67"/>
      <c r="G30" s="68"/>
      <c r="H30" s="36"/>
      <c r="I30" s="31"/>
      <c r="J30" s="23"/>
      <c r="K30" s="22"/>
      <c r="L30" s="24"/>
    </row>
    <row r="31" spans="1:22" s="2" customFormat="1" ht="12.75" customHeight="1">
      <c r="A31" s="41"/>
      <c r="B31" s="45"/>
      <c r="C31" s="60" t="s">
        <v>141</v>
      </c>
      <c r="D31" s="75"/>
      <c r="E31" s="63">
        <f>0.3*E26</f>
        <v>26.880000000000003</v>
      </c>
      <c r="F31" s="48"/>
      <c r="G31" s="49"/>
      <c r="H31" s="36"/>
      <c r="I31" s="31"/>
      <c r="J31" s="23"/>
      <c r="K31" s="22"/>
      <c r="L31" s="24"/>
    </row>
    <row r="32" spans="1:22" s="2" customFormat="1" ht="12.75" customHeight="1">
      <c r="A32" s="64">
        <v>7</v>
      </c>
      <c r="B32" s="65" t="s">
        <v>57</v>
      </c>
      <c r="C32" s="64" t="s">
        <v>58</v>
      </c>
      <c r="D32" s="66" t="s">
        <v>26</v>
      </c>
      <c r="E32" s="67">
        <f>E34</f>
        <v>70.400000000000006</v>
      </c>
      <c r="F32" s="67"/>
      <c r="G32" s="68"/>
      <c r="H32" s="36"/>
      <c r="I32" s="31"/>
      <c r="J32" s="23"/>
      <c r="K32" s="22"/>
      <c r="L32" s="24"/>
    </row>
    <row r="33" spans="1:13" s="2" customFormat="1" ht="12.75" customHeight="1">
      <c r="A33" s="41"/>
      <c r="B33" s="45"/>
      <c r="C33" s="60" t="s">
        <v>104</v>
      </c>
      <c r="D33" s="75"/>
      <c r="E33" s="63"/>
      <c r="F33" s="48"/>
      <c r="G33" s="49"/>
      <c r="H33" s="36"/>
      <c r="I33" s="31"/>
      <c r="J33" s="23"/>
      <c r="K33" s="22"/>
      <c r="L33" s="24"/>
    </row>
    <row r="34" spans="1:13" s="2" customFormat="1" ht="12.75" customHeight="1">
      <c r="A34" s="41"/>
      <c r="B34" s="45"/>
      <c r="C34" s="60" t="s">
        <v>142</v>
      </c>
      <c r="D34" s="75"/>
      <c r="E34" s="63">
        <f>(7*3.2*2)+(4*3.2*2)</f>
        <v>70.400000000000006</v>
      </c>
      <c r="F34" s="48"/>
      <c r="G34" s="49"/>
      <c r="H34" s="36"/>
      <c r="I34" s="31"/>
      <c r="J34" s="23"/>
      <c r="K34" s="22"/>
      <c r="L34" s="24"/>
    </row>
    <row r="35" spans="1:13" s="2" customFormat="1" ht="12.75" customHeight="1">
      <c r="A35" s="64">
        <v>8</v>
      </c>
      <c r="B35" s="65" t="s">
        <v>59</v>
      </c>
      <c r="C35" s="64" t="s">
        <v>60</v>
      </c>
      <c r="D35" s="66" t="s">
        <v>26</v>
      </c>
      <c r="E35" s="67">
        <f>E36</f>
        <v>70.400000000000006</v>
      </c>
      <c r="F35" s="67"/>
      <c r="G35" s="68"/>
      <c r="H35" s="36"/>
      <c r="I35" s="31"/>
      <c r="J35" s="23"/>
      <c r="K35" s="22"/>
      <c r="L35" s="24"/>
    </row>
    <row r="36" spans="1:13" s="2" customFormat="1" ht="12.75" customHeight="1">
      <c r="A36" s="41"/>
      <c r="B36" s="45"/>
      <c r="C36" s="60" t="s">
        <v>88</v>
      </c>
      <c r="D36" s="47"/>
      <c r="E36" s="63">
        <f>E32</f>
        <v>70.400000000000006</v>
      </c>
      <c r="F36" s="43"/>
      <c r="G36" s="44"/>
      <c r="H36" s="36"/>
      <c r="I36" s="31"/>
      <c r="J36" s="23"/>
      <c r="K36" s="22"/>
      <c r="L36" s="24"/>
    </row>
    <row r="37" spans="1:13" s="2" customFormat="1" ht="12.75" customHeight="1">
      <c r="A37" s="78">
        <v>9</v>
      </c>
      <c r="B37" s="79" t="s">
        <v>30</v>
      </c>
      <c r="C37" s="78" t="s">
        <v>31</v>
      </c>
      <c r="D37" s="80" t="s">
        <v>24</v>
      </c>
      <c r="E37" s="76">
        <f>E45</f>
        <v>95.190579999999997</v>
      </c>
      <c r="F37" s="76"/>
      <c r="G37" s="77"/>
      <c r="H37" s="36"/>
      <c r="I37" s="31"/>
      <c r="J37" s="23"/>
      <c r="K37" s="22"/>
      <c r="L37" s="24"/>
    </row>
    <row r="38" spans="1:13" s="2" customFormat="1" ht="12.75" customHeight="1">
      <c r="A38" s="81"/>
      <c r="B38" s="82"/>
      <c r="C38" s="81" t="s">
        <v>32</v>
      </c>
      <c r="D38" s="83"/>
      <c r="E38" s="73"/>
      <c r="F38" s="73"/>
      <c r="G38" s="74"/>
      <c r="H38" s="36"/>
      <c r="I38" s="31"/>
      <c r="J38" s="23"/>
      <c r="K38" s="22"/>
      <c r="L38" s="24"/>
    </row>
    <row r="39" spans="1:13" s="2" customFormat="1" ht="12.75" customHeight="1">
      <c r="A39" s="41"/>
      <c r="B39" s="45"/>
      <c r="C39" s="60" t="s">
        <v>173</v>
      </c>
      <c r="D39" s="75"/>
      <c r="E39" s="63"/>
      <c r="F39" s="48"/>
      <c r="G39" s="49"/>
      <c r="H39" s="36"/>
      <c r="I39" s="31"/>
      <c r="J39" s="23"/>
      <c r="K39" s="22"/>
      <c r="L39" s="24"/>
    </row>
    <row r="40" spans="1:13" s="2" customFormat="1" ht="12.75" customHeight="1">
      <c r="A40" s="41"/>
      <c r="B40" s="45"/>
      <c r="C40" s="60" t="s">
        <v>143</v>
      </c>
      <c r="D40" s="75"/>
      <c r="E40" s="63">
        <f>30*1*0.1</f>
        <v>3</v>
      </c>
      <c r="F40" s="48"/>
      <c r="G40" s="49"/>
      <c r="H40" s="36"/>
      <c r="I40" s="31"/>
      <c r="J40" s="23"/>
      <c r="K40" s="22"/>
      <c r="L40" s="24"/>
    </row>
    <row r="41" spans="1:13" s="2" customFormat="1" ht="12.75" customHeight="1">
      <c r="A41" s="41"/>
      <c r="B41" s="45"/>
      <c r="C41" s="60" t="s">
        <v>144</v>
      </c>
      <c r="D41" s="75"/>
      <c r="E41" s="63">
        <f>30*1*1.3</f>
        <v>39</v>
      </c>
      <c r="F41" s="48"/>
      <c r="G41" s="49"/>
      <c r="H41" s="36"/>
      <c r="I41" s="31"/>
      <c r="J41" s="23"/>
      <c r="K41" s="22"/>
      <c r="L41" s="24"/>
    </row>
    <row r="42" spans="1:13" s="2" customFormat="1" ht="12.75" customHeight="1">
      <c r="A42" s="41"/>
      <c r="B42" s="45"/>
      <c r="C42" s="126" t="s">
        <v>145</v>
      </c>
      <c r="D42" s="75"/>
      <c r="E42" s="63">
        <f>-(0.01*0.01*3.14*30)</f>
        <v>-9.4200000000000013E-3</v>
      </c>
      <c r="F42" s="48"/>
      <c r="G42" s="49"/>
      <c r="H42" s="36"/>
      <c r="I42" s="31"/>
      <c r="J42" s="23"/>
      <c r="K42" s="22"/>
      <c r="L42" s="24"/>
    </row>
    <row r="43" spans="1:13" s="2" customFormat="1" ht="12.75" customHeight="1">
      <c r="A43" s="41"/>
      <c r="B43" s="45"/>
      <c r="C43" s="60" t="s">
        <v>104</v>
      </c>
      <c r="D43" s="75"/>
      <c r="E43" s="63"/>
      <c r="F43" s="48"/>
      <c r="G43" s="49"/>
      <c r="H43" s="36"/>
      <c r="I43" s="31"/>
      <c r="J43" s="23"/>
      <c r="K43" s="22"/>
      <c r="L43" s="24"/>
    </row>
    <row r="44" spans="1:13" s="2" customFormat="1" ht="12.75" customHeight="1">
      <c r="A44" s="41"/>
      <c r="B44" s="45"/>
      <c r="C44" s="60" t="s">
        <v>146</v>
      </c>
      <c r="D44" s="75"/>
      <c r="E44" s="63">
        <f>7*4*1.9</f>
        <v>53.199999999999996</v>
      </c>
      <c r="F44" s="48"/>
      <c r="G44" s="49"/>
      <c r="H44" s="36"/>
      <c r="I44" s="31"/>
      <c r="J44" s="23"/>
      <c r="K44" s="22"/>
      <c r="L44" s="24"/>
    </row>
    <row r="45" spans="1:13" s="2" customFormat="1" ht="12.75" customHeight="1">
      <c r="A45" s="41"/>
      <c r="B45" s="45"/>
      <c r="C45" s="60" t="s">
        <v>87</v>
      </c>
      <c r="D45" s="75"/>
      <c r="E45" s="63">
        <f>SUM(E40:E44)</f>
        <v>95.190579999999997</v>
      </c>
      <c r="F45" s="48"/>
      <c r="G45" s="49"/>
      <c r="H45" s="36"/>
      <c r="I45" s="31"/>
      <c r="J45" s="23"/>
      <c r="K45" s="22"/>
      <c r="L45" s="24"/>
    </row>
    <row r="46" spans="1:13" s="2" customFormat="1" ht="12.75" customHeight="1">
      <c r="A46" s="64">
        <v>10</v>
      </c>
      <c r="B46" s="65" t="s">
        <v>33</v>
      </c>
      <c r="C46" s="64" t="s">
        <v>34</v>
      </c>
      <c r="D46" s="66" t="s">
        <v>24</v>
      </c>
      <c r="E46" s="67">
        <f>E48</f>
        <v>297.04000000000002</v>
      </c>
      <c r="F46" s="84"/>
      <c r="G46" s="68"/>
      <c r="H46" s="36"/>
      <c r="I46" s="31"/>
      <c r="J46" s="27"/>
      <c r="K46" s="26"/>
      <c r="L46" s="28"/>
      <c r="M46" s="25"/>
    </row>
    <row r="47" spans="1:13" s="2" customFormat="1" ht="12.75" customHeight="1">
      <c r="A47" s="41"/>
      <c r="B47" s="45"/>
      <c r="C47" s="60" t="s">
        <v>105</v>
      </c>
      <c r="D47" s="47"/>
      <c r="E47" s="48"/>
      <c r="F47" s="50"/>
      <c r="G47" s="49"/>
      <c r="H47" s="36"/>
      <c r="I47" s="31"/>
      <c r="J47" s="27"/>
      <c r="K47" s="26"/>
      <c r="L47" s="28"/>
      <c r="M47" s="25"/>
    </row>
    <row r="48" spans="1:13" s="2" customFormat="1" ht="12.75" customHeight="1">
      <c r="A48" s="41"/>
      <c r="B48" s="45"/>
      <c r="C48" s="60" t="s">
        <v>147</v>
      </c>
      <c r="D48" s="47"/>
      <c r="E48" s="63">
        <f>5*59.408</f>
        <v>297.04000000000002</v>
      </c>
      <c r="F48" s="50"/>
      <c r="G48" s="49"/>
      <c r="H48" s="36"/>
      <c r="I48" s="31"/>
      <c r="J48" s="27"/>
      <c r="K48" s="26"/>
      <c r="L48" s="28"/>
      <c r="M48" s="25"/>
    </row>
    <row r="49" spans="1:14" s="2" customFormat="1" ht="12.75" customHeight="1">
      <c r="A49" s="64">
        <v>11</v>
      </c>
      <c r="B49" s="65" t="s">
        <v>35</v>
      </c>
      <c r="C49" s="64" t="s">
        <v>36</v>
      </c>
      <c r="D49" s="66" t="s">
        <v>24</v>
      </c>
      <c r="E49" s="67">
        <f>E37</f>
        <v>95.190579999999997</v>
      </c>
      <c r="F49" s="67"/>
      <c r="G49" s="68"/>
      <c r="H49" s="36"/>
      <c r="I49" s="31"/>
      <c r="J49" s="23"/>
      <c r="K49" s="22"/>
      <c r="L49" s="24"/>
    </row>
    <row r="50" spans="1:14" s="2" customFormat="1" ht="12.75" customHeight="1">
      <c r="A50" s="41"/>
      <c r="B50" s="45"/>
      <c r="C50" s="60" t="s">
        <v>89</v>
      </c>
      <c r="D50" s="47"/>
      <c r="E50" s="63">
        <f>E37</f>
        <v>95.190579999999997</v>
      </c>
      <c r="F50" s="48"/>
      <c r="G50" s="49"/>
      <c r="H50" s="36"/>
      <c r="I50" s="31"/>
      <c r="J50" s="23"/>
      <c r="K50" s="22"/>
      <c r="L50" s="24"/>
    </row>
    <row r="51" spans="1:14" s="2" customFormat="1" ht="12.75" customHeight="1">
      <c r="A51" s="64">
        <v>12</v>
      </c>
      <c r="B51" s="65" t="s">
        <v>90</v>
      </c>
      <c r="C51" s="64" t="s">
        <v>91</v>
      </c>
      <c r="D51" s="66" t="s">
        <v>25</v>
      </c>
      <c r="E51" s="85">
        <f>E52</f>
        <v>152.30492799999999</v>
      </c>
      <c r="F51" s="67"/>
      <c r="G51" s="68"/>
      <c r="H51" s="36"/>
      <c r="I51" s="31"/>
      <c r="J51" s="23"/>
      <c r="K51" s="22"/>
      <c r="L51" s="24"/>
    </row>
    <row r="52" spans="1:14" s="2" customFormat="1" ht="12.75" customHeight="1">
      <c r="A52" s="41"/>
      <c r="B52" s="45"/>
      <c r="C52" s="60" t="s">
        <v>148</v>
      </c>
      <c r="D52" s="47"/>
      <c r="E52" s="63">
        <f>1.6*E49</f>
        <v>152.30492799999999</v>
      </c>
      <c r="F52" s="48"/>
      <c r="G52" s="49"/>
      <c r="H52" s="36"/>
      <c r="I52" s="31"/>
      <c r="J52" s="23"/>
      <c r="K52" s="22"/>
      <c r="L52" s="24"/>
    </row>
    <row r="53" spans="1:14" s="2" customFormat="1" ht="12.75" customHeight="1">
      <c r="A53" s="64">
        <v>13</v>
      </c>
      <c r="B53" s="65" t="s">
        <v>61</v>
      </c>
      <c r="C53" s="64" t="s">
        <v>62</v>
      </c>
      <c r="D53" s="66" t="s">
        <v>24</v>
      </c>
      <c r="E53" s="67">
        <f>E58</f>
        <v>44.690579999999997</v>
      </c>
      <c r="F53" s="67"/>
      <c r="G53" s="68"/>
      <c r="H53" s="36"/>
      <c r="I53" s="31"/>
      <c r="J53" s="23"/>
      <c r="K53" s="22"/>
      <c r="L53" s="24"/>
    </row>
    <row r="54" spans="1:14" s="2" customFormat="1" ht="12.75" customHeight="1">
      <c r="A54" s="41"/>
      <c r="B54" s="45"/>
      <c r="C54" s="60" t="s">
        <v>174</v>
      </c>
      <c r="D54" s="47"/>
      <c r="E54" s="63"/>
      <c r="F54" s="48"/>
      <c r="G54" s="49"/>
      <c r="H54" s="36"/>
      <c r="I54" s="31"/>
      <c r="J54" s="23"/>
      <c r="K54" s="22"/>
      <c r="L54" s="24"/>
    </row>
    <row r="55" spans="1:14" s="2" customFormat="1" ht="12.75" customHeight="1">
      <c r="A55" s="41"/>
      <c r="B55" s="45"/>
      <c r="C55" s="60" t="s">
        <v>149</v>
      </c>
      <c r="D55" s="47"/>
      <c r="E55" s="63">
        <f>(30*1*0.7)-(0.01*0.01*3.14*30)</f>
        <v>20.990580000000001</v>
      </c>
      <c r="F55" s="48"/>
      <c r="G55" s="49"/>
      <c r="H55" s="36"/>
      <c r="I55" s="31"/>
      <c r="J55" s="23"/>
      <c r="K55" s="22"/>
      <c r="L55" s="24"/>
    </row>
    <row r="56" spans="1:14" s="2" customFormat="1" ht="12.75" customHeight="1">
      <c r="A56" s="41"/>
      <c r="B56" s="45"/>
      <c r="C56" s="60" t="s">
        <v>106</v>
      </c>
      <c r="D56" s="47"/>
      <c r="E56" s="63"/>
      <c r="F56" s="48"/>
      <c r="G56" s="49"/>
      <c r="H56" s="36"/>
      <c r="I56" s="31"/>
      <c r="J56" s="23"/>
      <c r="K56" s="22"/>
      <c r="L56" s="24"/>
    </row>
    <row r="57" spans="1:14" s="2" customFormat="1" ht="12.75" customHeight="1">
      <c r="A57" s="41"/>
      <c r="B57" s="45"/>
      <c r="C57" s="60" t="s">
        <v>150</v>
      </c>
      <c r="D57" s="47"/>
      <c r="E57" s="63">
        <f>(7*1.9*0.5*2)+(4*1.9*0.5*2)+(7*4*0.1)</f>
        <v>23.7</v>
      </c>
      <c r="F57" s="48"/>
      <c r="G57" s="49"/>
      <c r="H57" s="36"/>
      <c r="I57" s="31"/>
      <c r="J57" s="23"/>
      <c r="K57" s="22"/>
      <c r="L57" s="24"/>
    </row>
    <row r="58" spans="1:14" s="2" customFormat="1" ht="12.75" customHeight="1">
      <c r="A58" s="41"/>
      <c r="B58" s="45"/>
      <c r="C58" s="60" t="s">
        <v>87</v>
      </c>
      <c r="D58" s="47"/>
      <c r="E58" s="63">
        <f>SUM(E54:E57)</f>
        <v>44.690579999999997</v>
      </c>
      <c r="F58" s="48"/>
      <c r="G58" s="49"/>
      <c r="H58" s="36"/>
      <c r="I58" s="31"/>
      <c r="J58" s="23"/>
      <c r="K58" s="22"/>
      <c r="L58" s="24"/>
    </row>
    <row r="59" spans="1:14" ht="11.25" customHeight="1">
      <c r="A59" s="64">
        <v>14</v>
      </c>
      <c r="B59" s="65" t="s">
        <v>63</v>
      </c>
      <c r="C59" s="64" t="s">
        <v>64</v>
      </c>
      <c r="D59" s="66" t="s">
        <v>25</v>
      </c>
      <c r="E59" s="67">
        <f>E60</f>
        <v>74.633268599999994</v>
      </c>
      <c r="F59" s="67"/>
      <c r="G59" s="68"/>
      <c r="H59" s="36"/>
      <c r="I59" s="31"/>
      <c r="N59" s="2"/>
    </row>
    <row r="60" spans="1:14" ht="11.25" customHeight="1">
      <c r="A60" s="41"/>
      <c r="B60" s="45"/>
      <c r="C60" s="60" t="s">
        <v>151</v>
      </c>
      <c r="D60" s="75"/>
      <c r="E60" s="63">
        <f>1.67*E58</f>
        <v>74.633268599999994</v>
      </c>
      <c r="F60" s="43"/>
      <c r="G60" s="44"/>
      <c r="H60" s="36"/>
      <c r="I60" s="31"/>
      <c r="N60" s="2"/>
    </row>
    <row r="61" spans="1:14" ht="11.25" customHeight="1">
      <c r="A61" s="64">
        <v>15</v>
      </c>
      <c r="B61" s="65" t="s">
        <v>37</v>
      </c>
      <c r="C61" s="64" t="s">
        <v>83</v>
      </c>
      <c r="D61" s="66" t="s">
        <v>24</v>
      </c>
      <c r="E61" s="67">
        <f>E63</f>
        <v>20</v>
      </c>
      <c r="F61" s="67"/>
      <c r="G61" s="68"/>
      <c r="H61" s="34"/>
      <c r="I61" s="35"/>
      <c r="N61" s="2"/>
    </row>
    <row r="62" spans="1:14" ht="11.25" customHeight="1">
      <c r="A62" s="41"/>
      <c r="B62" s="45"/>
      <c r="C62" s="60" t="s">
        <v>116</v>
      </c>
      <c r="D62" s="47"/>
      <c r="E62" s="48"/>
      <c r="F62" s="43"/>
      <c r="G62" s="44"/>
      <c r="H62" s="34"/>
      <c r="I62" s="35"/>
      <c r="N62" s="2"/>
    </row>
    <row r="63" spans="1:14" ht="11.25" customHeight="1">
      <c r="A63" s="41"/>
      <c r="B63" s="45"/>
      <c r="C63" s="60" t="s">
        <v>117</v>
      </c>
      <c r="D63" s="47"/>
      <c r="E63" s="63">
        <f>2*2*2*2.5</f>
        <v>20</v>
      </c>
      <c r="F63" s="43"/>
      <c r="G63" s="44"/>
      <c r="H63" s="34"/>
      <c r="I63" s="35"/>
      <c r="N63" s="2"/>
    </row>
    <row r="64" spans="1:14" ht="11.25" customHeight="1">
      <c r="A64" s="64">
        <v>16</v>
      </c>
      <c r="B64" s="65" t="s">
        <v>38</v>
      </c>
      <c r="C64" s="64" t="s">
        <v>92</v>
      </c>
      <c r="D64" s="66" t="s">
        <v>24</v>
      </c>
      <c r="E64" s="67">
        <f>E65</f>
        <v>6</v>
      </c>
      <c r="F64" s="67"/>
      <c r="G64" s="68"/>
      <c r="H64" s="34"/>
      <c r="I64" s="35"/>
      <c r="N64" s="2"/>
    </row>
    <row r="65" spans="1:14" ht="11.25" customHeight="1">
      <c r="A65" s="41"/>
      <c r="B65" s="45"/>
      <c r="C65" s="60" t="s">
        <v>152</v>
      </c>
      <c r="D65" s="75"/>
      <c r="E65" s="63">
        <f>0.3*E61</f>
        <v>6</v>
      </c>
      <c r="F65" s="76"/>
      <c r="G65" s="77"/>
      <c r="H65" s="34"/>
      <c r="I65" s="35"/>
      <c r="N65" s="2"/>
    </row>
    <row r="66" spans="1:14" ht="11.25" customHeight="1">
      <c r="A66" s="41"/>
      <c r="B66" s="45"/>
      <c r="C66" s="46"/>
      <c r="D66" s="47"/>
      <c r="E66" s="48"/>
      <c r="F66" s="43"/>
      <c r="G66" s="44"/>
      <c r="H66" s="34"/>
      <c r="I66" s="35"/>
      <c r="N66" s="2"/>
    </row>
    <row r="67" spans="1:14" ht="11.25" customHeight="1">
      <c r="A67" s="41"/>
      <c r="B67" s="51">
        <v>2</v>
      </c>
      <c r="C67" s="52" t="s">
        <v>39</v>
      </c>
      <c r="D67" s="47"/>
      <c r="E67" s="48"/>
      <c r="F67" s="43"/>
      <c r="G67" s="44"/>
      <c r="H67" s="34"/>
      <c r="I67" s="35"/>
      <c r="N67" s="2"/>
    </row>
    <row r="68" spans="1:14" ht="11.25" customHeight="1">
      <c r="A68" s="41"/>
      <c r="B68" s="42" t="s">
        <v>65</v>
      </c>
      <c r="C68" s="53"/>
      <c r="D68" s="47"/>
      <c r="E68" s="48"/>
      <c r="F68" s="73"/>
      <c r="G68" s="74"/>
      <c r="H68" s="34">
        <v>1.1344399999999999</v>
      </c>
      <c r="I68" s="35">
        <f>E68*H68</f>
        <v>0</v>
      </c>
      <c r="N68" s="2"/>
    </row>
    <row r="69" spans="1:14" ht="11.25" customHeight="1">
      <c r="A69" s="64">
        <v>17</v>
      </c>
      <c r="B69" s="65" t="s">
        <v>66</v>
      </c>
      <c r="C69" s="86" t="s">
        <v>84</v>
      </c>
      <c r="D69" s="66" t="s">
        <v>26</v>
      </c>
      <c r="E69" s="67">
        <f>E72</f>
        <v>95.6</v>
      </c>
      <c r="F69" s="67"/>
      <c r="G69" s="68"/>
      <c r="H69" s="34"/>
      <c r="I69" s="35"/>
      <c r="N69" s="2"/>
    </row>
    <row r="70" spans="1:14" ht="11.25" customHeight="1">
      <c r="A70" s="41"/>
      <c r="B70" s="42"/>
      <c r="C70" s="87" t="s">
        <v>101</v>
      </c>
      <c r="D70" s="75"/>
      <c r="E70" s="63"/>
      <c r="F70" s="43"/>
      <c r="G70" s="44"/>
      <c r="H70" s="34"/>
      <c r="I70" s="35"/>
      <c r="N70" s="2"/>
    </row>
    <row r="71" spans="1:14" ht="11.25" customHeight="1">
      <c r="A71" s="41"/>
      <c r="B71" s="42"/>
      <c r="C71" s="60" t="s">
        <v>104</v>
      </c>
      <c r="D71" s="75"/>
      <c r="E71" s="63"/>
      <c r="F71" s="43"/>
      <c r="G71" s="44"/>
      <c r="H71" s="34"/>
      <c r="I71" s="35"/>
      <c r="N71" s="2"/>
    </row>
    <row r="72" spans="1:14" ht="11.25" customHeight="1">
      <c r="A72" s="41"/>
      <c r="B72" s="42"/>
      <c r="C72" s="60" t="s">
        <v>153</v>
      </c>
      <c r="D72" s="75"/>
      <c r="E72" s="63">
        <f>(7*1.8*2)+(4*1.8*2)+(7*4*2)</f>
        <v>95.6</v>
      </c>
      <c r="F72" s="43"/>
      <c r="G72" s="44"/>
      <c r="H72" s="34"/>
      <c r="I72" s="35"/>
      <c r="N72" s="2"/>
    </row>
    <row r="73" spans="1:14" ht="11.25" customHeight="1">
      <c r="A73" s="64">
        <v>18</v>
      </c>
      <c r="B73" s="65" t="s">
        <v>67</v>
      </c>
      <c r="C73" s="64" t="s">
        <v>68</v>
      </c>
      <c r="D73" s="66" t="s">
        <v>26</v>
      </c>
      <c r="E73" s="67">
        <f>E75</f>
        <v>114.71999999999998</v>
      </c>
      <c r="F73" s="67"/>
      <c r="G73" s="68"/>
      <c r="H73" s="34"/>
      <c r="I73" s="35"/>
      <c r="N73" s="2"/>
    </row>
    <row r="74" spans="1:14" ht="11.25" customHeight="1">
      <c r="A74" s="41"/>
      <c r="B74" s="42"/>
      <c r="C74" s="88" t="s">
        <v>107</v>
      </c>
      <c r="D74" s="75"/>
      <c r="E74" s="63"/>
      <c r="F74" s="76"/>
      <c r="G74" s="77"/>
      <c r="H74" s="61"/>
      <c r="I74" s="62"/>
      <c r="N74" s="2"/>
    </row>
    <row r="75" spans="1:14" ht="11.25" customHeight="1">
      <c r="A75" s="41"/>
      <c r="B75" s="42"/>
      <c r="C75" s="88" t="s">
        <v>154</v>
      </c>
      <c r="D75" s="75"/>
      <c r="E75" s="63">
        <f>E69*1.2</f>
        <v>114.71999999999998</v>
      </c>
      <c r="F75" s="43"/>
      <c r="G75" s="44"/>
      <c r="H75" s="61"/>
      <c r="I75" s="62"/>
      <c r="N75" s="2"/>
    </row>
    <row r="76" spans="1:14" ht="11.25" customHeight="1">
      <c r="A76" s="41"/>
      <c r="B76" s="42"/>
      <c r="C76" s="88"/>
      <c r="D76" s="75"/>
      <c r="E76" s="63"/>
      <c r="F76" s="43"/>
      <c r="G76" s="44"/>
      <c r="H76" s="61"/>
      <c r="I76" s="62"/>
      <c r="N76" s="2"/>
    </row>
    <row r="77" spans="1:14" ht="11.25" customHeight="1">
      <c r="A77" s="41"/>
      <c r="B77" s="54">
        <v>11</v>
      </c>
      <c r="C77" s="38" t="s">
        <v>118</v>
      </c>
      <c r="D77" s="75"/>
      <c r="E77" s="63"/>
      <c r="F77" s="43"/>
      <c r="G77" s="44"/>
      <c r="H77" s="61"/>
      <c r="I77" s="62"/>
      <c r="N77" s="2"/>
    </row>
    <row r="78" spans="1:14" ht="11.25" customHeight="1">
      <c r="A78" s="64">
        <v>19</v>
      </c>
      <c r="B78" s="65" t="s">
        <v>119</v>
      </c>
      <c r="C78" s="64" t="s">
        <v>120</v>
      </c>
      <c r="D78" s="66" t="s">
        <v>26</v>
      </c>
      <c r="E78" s="138">
        <f>E79</f>
        <v>42</v>
      </c>
      <c r="F78" s="67"/>
      <c r="G78" s="68"/>
      <c r="H78" s="61"/>
      <c r="I78" s="62"/>
      <c r="N78" s="2"/>
    </row>
    <row r="79" spans="1:14" ht="11.25" customHeight="1">
      <c r="A79" s="41"/>
      <c r="B79" s="42"/>
      <c r="C79" s="60" t="s">
        <v>155</v>
      </c>
      <c r="D79" s="66"/>
      <c r="E79" s="63">
        <f>28*1.5</f>
        <v>42</v>
      </c>
      <c r="F79" s="43"/>
      <c r="G79" s="44"/>
      <c r="H79" s="61"/>
      <c r="I79" s="62"/>
      <c r="N79" s="2"/>
    </row>
    <row r="80" spans="1:14" ht="11.25" customHeight="1">
      <c r="A80" s="64">
        <v>20</v>
      </c>
      <c r="B80" s="65" t="s">
        <v>121</v>
      </c>
      <c r="C80" s="64" t="s">
        <v>122</v>
      </c>
      <c r="D80" s="66" t="s">
        <v>26</v>
      </c>
      <c r="E80" s="138">
        <f>E81</f>
        <v>42</v>
      </c>
      <c r="F80" s="67"/>
      <c r="G80" s="68"/>
      <c r="H80" s="61"/>
      <c r="I80" s="62"/>
      <c r="N80" s="2"/>
    </row>
    <row r="81" spans="1:14" ht="11.25" customHeight="1">
      <c r="A81" s="41"/>
      <c r="B81" s="42"/>
      <c r="C81" s="60" t="s">
        <v>155</v>
      </c>
      <c r="D81" s="66"/>
      <c r="E81" s="63">
        <f>28*1.5</f>
        <v>42</v>
      </c>
      <c r="F81" s="43"/>
      <c r="G81" s="44"/>
      <c r="H81" s="61"/>
      <c r="I81" s="62"/>
      <c r="N81" s="2"/>
    </row>
    <row r="82" spans="1:14" ht="11.25" customHeight="1">
      <c r="A82" s="64">
        <v>21</v>
      </c>
      <c r="B82" s="65" t="s">
        <v>123</v>
      </c>
      <c r="C82" s="64" t="s">
        <v>124</v>
      </c>
      <c r="D82" s="66" t="s">
        <v>23</v>
      </c>
      <c r="E82" s="138">
        <f>E83</f>
        <v>57.5</v>
      </c>
      <c r="F82" s="67"/>
      <c r="G82" s="68"/>
      <c r="H82" s="61"/>
      <c r="I82" s="62"/>
      <c r="N82" s="2"/>
    </row>
    <row r="83" spans="1:14" ht="11.25" customHeight="1">
      <c r="A83" s="41"/>
      <c r="B83" s="42"/>
      <c r="C83" s="60" t="s">
        <v>159</v>
      </c>
      <c r="D83" s="66"/>
      <c r="E83" s="63">
        <f>28*2+1.5</f>
        <v>57.5</v>
      </c>
      <c r="F83" s="43"/>
      <c r="G83" s="44"/>
      <c r="H83" s="61"/>
      <c r="I83" s="62"/>
      <c r="N83" s="2"/>
    </row>
    <row r="84" spans="1:14" ht="11.25" customHeight="1">
      <c r="A84" s="64">
        <v>22</v>
      </c>
      <c r="B84" s="65" t="s">
        <v>125</v>
      </c>
      <c r="C84" s="64" t="s">
        <v>126</v>
      </c>
      <c r="D84" s="66" t="s">
        <v>23</v>
      </c>
      <c r="E84" s="138">
        <f>E85</f>
        <v>57.5</v>
      </c>
      <c r="F84" s="67"/>
      <c r="G84" s="68"/>
      <c r="H84" s="61"/>
      <c r="I84" s="62"/>
      <c r="N84" s="2"/>
    </row>
    <row r="85" spans="1:14" ht="11.25" customHeight="1">
      <c r="A85" s="41"/>
      <c r="B85" s="42"/>
      <c r="C85" s="60" t="s">
        <v>159</v>
      </c>
      <c r="D85" s="66"/>
      <c r="E85" s="63">
        <f>28*2+1.5</f>
        <v>57.5</v>
      </c>
      <c r="F85" s="43"/>
      <c r="G85" s="44"/>
      <c r="H85" s="61"/>
      <c r="I85" s="62"/>
      <c r="N85" s="2"/>
    </row>
    <row r="86" spans="1:14" ht="11.25" customHeight="1">
      <c r="A86" s="64">
        <v>23</v>
      </c>
      <c r="B86" s="65" t="s">
        <v>127</v>
      </c>
      <c r="C86" s="64" t="s">
        <v>128</v>
      </c>
      <c r="D86" s="66" t="s">
        <v>25</v>
      </c>
      <c r="E86" s="146">
        <f>E87</f>
        <v>20.285999999999998</v>
      </c>
      <c r="F86" s="67"/>
      <c r="G86" s="68"/>
      <c r="H86" s="61"/>
      <c r="I86" s="62"/>
      <c r="N86" s="2"/>
    </row>
    <row r="87" spans="1:14" ht="11.25" customHeight="1">
      <c r="A87" s="64"/>
      <c r="B87" s="65"/>
      <c r="C87" s="60" t="s">
        <v>158</v>
      </c>
      <c r="D87" s="66"/>
      <c r="E87" s="139">
        <f>28*1.5*(0.15+0.06)*2.3</f>
        <v>20.285999999999998</v>
      </c>
      <c r="F87" s="67"/>
      <c r="G87" s="68"/>
      <c r="H87" s="61"/>
      <c r="I87" s="62"/>
      <c r="N87" s="2"/>
    </row>
    <row r="88" spans="1:14" ht="11.25" customHeight="1">
      <c r="A88" s="64">
        <v>24</v>
      </c>
      <c r="B88" s="65" t="s">
        <v>129</v>
      </c>
      <c r="C88" s="64" t="s">
        <v>130</v>
      </c>
      <c r="D88" s="80" t="s">
        <v>25</v>
      </c>
      <c r="E88" s="146">
        <f>E90</f>
        <v>101.42999999999999</v>
      </c>
      <c r="F88" s="67"/>
      <c r="G88" s="68"/>
      <c r="H88" s="61"/>
      <c r="I88" s="62"/>
      <c r="N88" s="2"/>
    </row>
    <row r="89" spans="1:14" ht="11.25" customHeight="1">
      <c r="A89" s="41"/>
      <c r="B89" s="42"/>
      <c r="C89" s="140" t="s">
        <v>105</v>
      </c>
      <c r="D89" s="80"/>
      <c r="E89" s="63"/>
      <c r="F89" s="43"/>
      <c r="G89" s="44"/>
      <c r="H89" s="61"/>
      <c r="I89" s="62"/>
      <c r="N89" s="2"/>
    </row>
    <row r="90" spans="1:14" ht="11.25" customHeight="1">
      <c r="A90" s="41"/>
      <c r="B90" s="42"/>
      <c r="C90" s="140" t="s">
        <v>160</v>
      </c>
      <c r="D90" s="83"/>
      <c r="E90" s="63">
        <f>5*E87</f>
        <v>101.42999999999999</v>
      </c>
      <c r="F90" s="43"/>
      <c r="G90" s="44"/>
      <c r="H90" s="61"/>
      <c r="I90" s="62"/>
      <c r="N90" s="2"/>
    </row>
    <row r="91" spans="1:14" ht="11.25" customHeight="1">
      <c r="A91" s="64">
        <v>25</v>
      </c>
      <c r="B91" s="65" t="s">
        <v>131</v>
      </c>
      <c r="C91" s="64" t="s">
        <v>132</v>
      </c>
      <c r="D91" s="66" t="s">
        <v>25</v>
      </c>
      <c r="E91" s="146">
        <f>E92</f>
        <v>14.489999999999998</v>
      </c>
      <c r="F91" s="67"/>
      <c r="G91" s="68"/>
      <c r="H91" s="61"/>
      <c r="I91" s="62"/>
      <c r="N91" s="2"/>
    </row>
    <row r="92" spans="1:14" ht="11.25" customHeight="1">
      <c r="A92" s="64"/>
      <c r="B92" s="65"/>
      <c r="C92" s="140" t="s">
        <v>157</v>
      </c>
      <c r="D92" s="66"/>
      <c r="E92" s="139">
        <f>28*1.5*0.15*2.3</f>
        <v>14.489999999999998</v>
      </c>
      <c r="F92" s="67"/>
      <c r="G92" s="68"/>
      <c r="H92" s="61"/>
      <c r="I92" s="62"/>
      <c r="N92" s="2"/>
    </row>
    <row r="93" spans="1:14" ht="11.25" customHeight="1">
      <c r="A93" s="64">
        <v>26</v>
      </c>
      <c r="B93" s="65" t="s">
        <v>133</v>
      </c>
      <c r="C93" s="64" t="s">
        <v>134</v>
      </c>
      <c r="D93" s="66" t="s">
        <v>25</v>
      </c>
      <c r="E93" s="146">
        <f>E94</f>
        <v>5.7959999999999994</v>
      </c>
      <c r="F93" s="67"/>
      <c r="G93" s="68"/>
      <c r="H93" s="61"/>
      <c r="I93" s="62"/>
      <c r="N93" s="2"/>
    </row>
    <row r="94" spans="1:14" ht="11.25" customHeight="1">
      <c r="A94" s="41"/>
      <c r="B94" s="141"/>
      <c r="C94" s="142" t="s">
        <v>156</v>
      </c>
      <c r="D94" s="75"/>
      <c r="E94" s="63">
        <f>28*1.5*0.06*2.3</f>
        <v>5.7959999999999994</v>
      </c>
      <c r="F94" s="43"/>
      <c r="G94" s="44"/>
      <c r="H94" s="61"/>
      <c r="I94" s="62"/>
      <c r="N94" s="2"/>
    </row>
    <row r="95" spans="1:14" ht="11.25" customHeight="1">
      <c r="A95" s="37"/>
      <c r="B95" s="51"/>
      <c r="C95" s="52"/>
      <c r="D95" s="55"/>
      <c r="E95" s="39"/>
      <c r="F95" s="43"/>
      <c r="G95" s="44"/>
      <c r="H95" s="36"/>
      <c r="I95" s="31"/>
      <c r="N95" s="2"/>
    </row>
    <row r="96" spans="1:14" ht="11.25" customHeight="1">
      <c r="A96" s="37"/>
      <c r="B96" s="54">
        <v>3</v>
      </c>
      <c r="C96" s="72" t="s">
        <v>69</v>
      </c>
      <c r="D96" s="55"/>
      <c r="E96" s="39"/>
      <c r="F96" s="43"/>
      <c r="G96" s="44"/>
      <c r="H96" s="36"/>
      <c r="I96" s="31"/>
      <c r="N96" s="2"/>
    </row>
    <row r="97" spans="1:14" ht="11.25" customHeight="1">
      <c r="A97" s="41"/>
      <c r="B97" s="45" t="s">
        <v>41</v>
      </c>
      <c r="C97" s="46"/>
      <c r="D97" s="47"/>
      <c r="E97" s="48"/>
      <c r="F97" s="43"/>
      <c r="G97" s="44"/>
      <c r="H97" s="36"/>
      <c r="I97" s="31"/>
      <c r="N97" s="2"/>
    </row>
    <row r="98" spans="1:14" ht="11.25" customHeight="1">
      <c r="A98" s="64">
        <v>27</v>
      </c>
      <c r="B98" s="65" t="s">
        <v>70</v>
      </c>
      <c r="C98" s="64" t="s">
        <v>161</v>
      </c>
      <c r="D98" s="66" t="s">
        <v>71</v>
      </c>
      <c r="E98" s="67">
        <v>1</v>
      </c>
      <c r="F98" s="67"/>
      <c r="G98" s="68"/>
      <c r="H98" s="36"/>
      <c r="I98" s="31"/>
      <c r="N98" s="2"/>
    </row>
    <row r="99" spans="1:14" ht="11.25" customHeight="1">
      <c r="A99" s="64">
        <v>28</v>
      </c>
      <c r="B99" s="65" t="s">
        <v>72</v>
      </c>
      <c r="C99" s="64" t="s">
        <v>162</v>
      </c>
      <c r="D99" s="66" t="s">
        <v>71</v>
      </c>
      <c r="E99" s="67">
        <v>1</v>
      </c>
      <c r="F99" s="67"/>
      <c r="G99" s="68"/>
      <c r="H99" s="36"/>
      <c r="I99" s="31"/>
      <c r="N99" s="2"/>
    </row>
    <row r="100" spans="1:14" ht="11.25" customHeight="1">
      <c r="A100" s="64">
        <v>28</v>
      </c>
      <c r="B100" s="65" t="s">
        <v>72</v>
      </c>
      <c r="C100" s="64" t="s">
        <v>163</v>
      </c>
      <c r="D100" s="66" t="s">
        <v>71</v>
      </c>
      <c r="E100" s="67">
        <v>1</v>
      </c>
      <c r="F100" s="67"/>
      <c r="G100" s="68"/>
      <c r="H100" s="147"/>
      <c r="I100" s="148"/>
      <c r="N100" s="2"/>
    </row>
    <row r="101" spans="1:14" ht="11.25" customHeight="1">
      <c r="A101" s="37"/>
      <c r="B101" s="54"/>
      <c r="C101" s="72"/>
      <c r="D101" s="55"/>
      <c r="E101" s="39"/>
      <c r="F101" s="89"/>
      <c r="G101" s="89"/>
      <c r="N101" s="2"/>
    </row>
    <row r="102" spans="1:14" ht="11.25" customHeight="1">
      <c r="A102" s="37"/>
      <c r="B102" s="54">
        <v>4</v>
      </c>
      <c r="C102" s="38" t="s">
        <v>40</v>
      </c>
      <c r="D102" s="55"/>
      <c r="E102" s="39"/>
      <c r="F102" s="89"/>
      <c r="G102" s="89"/>
      <c r="N102" s="2"/>
    </row>
    <row r="103" spans="1:14" ht="11.25" customHeight="1">
      <c r="A103" s="41"/>
      <c r="B103" s="45" t="s">
        <v>41</v>
      </c>
      <c r="C103" s="46"/>
      <c r="D103" s="47"/>
      <c r="E103" s="48"/>
      <c r="F103" s="89"/>
      <c r="G103" s="89"/>
      <c r="N103" s="2"/>
    </row>
    <row r="104" spans="1:14" ht="11.25" customHeight="1">
      <c r="A104" s="78">
        <v>29</v>
      </c>
      <c r="B104" s="79" t="s">
        <v>42</v>
      </c>
      <c r="C104" s="78" t="s">
        <v>73</v>
      </c>
      <c r="D104" s="80" t="s">
        <v>24</v>
      </c>
      <c r="E104" s="76">
        <f>E110</f>
        <v>5.8000000000000007</v>
      </c>
      <c r="F104" s="90"/>
      <c r="G104" s="77"/>
      <c r="N104" s="2"/>
    </row>
    <row r="105" spans="1:14" ht="11.25" customHeight="1">
      <c r="A105" s="81"/>
      <c r="B105" s="82"/>
      <c r="C105" s="81" t="s">
        <v>74</v>
      </c>
      <c r="D105" s="83"/>
      <c r="E105" s="73"/>
      <c r="F105" s="91"/>
      <c r="G105" s="91"/>
      <c r="N105" s="2"/>
    </row>
    <row r="106" spans="1:14" ht="11.25" customHeight="1">
      <c r="A106" s="41"/>
      <c r="B106" s="45"/>
      <c r="C106" s="60" t="s">
        <v>175</v>
      </c>
      <c r="D106" s="75"/>
      <c r="E106" s="63"/>
      <c r="F106" s="92"/>
      <c r="G106" s="92"/>
      <c r="N106" s="2"/>
    </row>
    <row r="107" spans="1:14" ht="11.25" customHeight="1">
      <c r="A107" s="41"/>
      <c r="B107" s="45"/>
      <c r="C107" s="60" t="s">
        <v>164</v>
      </c>
      <c r="D107" s="75"/>
      <c r="E107" s="63">
        <f>30*1*0.1</f>
        <v>3</v>
      </c>
      <c r="F107" s="92"/>
      <c r="G107" s="92"/>
      <c r="N107" s="2"/>
    </row>
    <row r="108" spans="1:14" ht="11.25" customHeight="1">
      <c r="A108" s="41"/>
      <c r="B108" s="45"/>
      <c r="C108" s="60" t="s">
        <v>108</v>
      </c>
      <c r="D108" s="75"/>
      <c r="E108" s="63"/>
      <c r="F108" s="92"/>
      <c r="G108" s="92"/>
      <c r="N108" s="2"/>
    </row>
    <row r="109" spans="1:14" ht="11.25" customHeight="1">
      <c r="A109" s="41"/>
      <c r="B109" s="45"/>
      <c r="C109" s="60" t="s">
        <v>165</v>
      </c>
      <c r="D109" s="75"/>
      <c r="E109" s="63">
        <f>7*4*0.1</f>
        <v>2.8000000000000003</v>
      </c>
      <c r="F109" s="92"/>
      <c r="G109" s="92"/>
      <c r="N109" s="2"/>
    </row>
    <row r="110" spans="1:14" ht="11.25" customHeight="1">
      <c r="A110" s="41"/>
      <c r="B110" s="45"/>
      <c r="C110" s="60" t="s">
        <v>87</v>
      </c>
      <c r="D110" s="75"/>
      <c r="E110" s="63">
        <f>SUM(E107:E109)</f>
        <v>5.8000000000000007</v>
      </c>
      <c r="F110" s="92"/>
      <c r="G110" s="92"/>
      <c r="N110" s="2"/>
    </row>
    <row r="111" spans="1:14" ht="11.25" customHeight="1">
      <c r="A111" s="64">
        <v>30</v>
      </c>
      <c r="B111" s="100" t="s">
        <v>97</v>
      </c>
      <c r="C111" s="101" t="s">
        <v>98</v>
      </c>
      <c r="D111" s="66" t="s">
        <v>25</v>
      </c>
      <c r="E111" s="67">
        <f>E59+E51</f>
        <v>226.93819659999997</v>
      </c>
      <c r="F111" s="67"/>
      <c r="G111" s="68"/>
      <c r="N111" s="2"/>
    </row>
    <row r="112" spans="1:14" ht="11.25" customHeight="1">
      <c r="A112" s="41"/>
      <c r="B112" s="128"/>
      <c r="C112" s="129"/>
      <c r="D112" s="47"/>
      <c r="E112" s="48"/>
      <c r="F112" s="43"/>
      <c r="G112" s="44"/>
      <c r="N112" s="2"/>
    </row>
    <row r="113" spans="1:14" ht="11.25" customHeight="1">
      <c r="A113" s="41"/>
      <c r="B113" s="130">
        <v>5</v>
      </c>
      <c r="C113" s="131" t="s">
        <v>110</v>
      </c>
      <c r="D113" s="47"/>
      <c r="E113" s="48"/>
      <c r="F113" s="43"/>
      <c r="G113" s="44"/>
      <c r="N113" s="2"/>
    </row>
    <row r="114" spans="1:14" ht="11.25" customHeight="1">
      <c r="A114" s="64">
        <v>31</v>
      </c>
      <c r="B114" s="144" t="s">
        <v>111</v>
      </c>
      <c r="C114" s="132" t="s">
        <v>115</v>
      </c>
      <c r="D114" s="133" t="s">
        <v>26</v>
      </c>
      <c r="E114" s="138">
        <f>E115</f>
        <v>42</v>
      </c>
      <c r="F114" s="67"/>
      <c r="G114" s="68"/>
      <c r="N114" s="2"/>
    </row>
    <row r="115" spans="1:14" ht="11.25" customHeight="1">
      <c r="A115" s="41"/>
      <c r="B115" s="134"/>
      <c r="C115" s="135" t="s">
        <v>155</v>
      </c>
      <c r="D115" s="47"/>
      <c r="E115" s="136">
        <f>28*1.5</f>
        <v>42</v>
      </c>
      <c r="F115" s="43"/>
      <c r="G115" s="44"/>
      <c r="N115" s="2"/>
    </row>
    <row r="116" spans="1:14" ht="11.25" customHeight="1">
      <c r="A116" s="64">
        <v>32</v>
      </c>
      <c r="B116" s="144" t="s">
        <v>112</v>
      </c>
      <c r="C116" s="132" t="s">
        <v>114</v>
      </c>
      <c r="D116" s="133" t="s">
        <v>26</v>
      </c>
      <c r="E116" s="138">
        <f>E117</f>
        <v>42</v>
      </c>
      <c r="F116" s="67"/>
      <c r="G116" s="68"/>
      <c r="N116" s="2"/>
    </row>
    <row r="117" spans="1:14" ht="11.25" customHeight="1">
      <c r="A117" s="41"/>
      <c r="B117" s="134"/>
      <c r="C117" s="135" t="s">
        <v>155</v>
      </c>
      <c r="D117" s="47"/>
      <c r="E117" s="136">
        <f>28*1.5</f>
        <v>42</v>
      </c>
      <c r="F117" s="43"/>
      <c r="G117" s="44"/>
      <c r="N117" s="2"/>
    </row>
    <row r="118" spans="1:14" ht="23.25" customHeight="1">
      <c r="A118" s="143">
        <v>33</v>
      </c>
      <c r="B118" s="145" t="s">
        <v>113</v>
      </c>
      <c r="C118" s="149" t="s">
        <v>135</v>
      </c>
      <c r="D118" s="133" t="s">
        <v>26</v>
      </c>
      <c r="E118" s="138">
        <f>E119</f>
        <v>42</v>
      </c>
      <c r="F118" s="67"/>
      <c r="G118" s="68"/>
      <c r="N118" s="2"/>
    </row>
    <row r="119" spans="1:14" ht="11.25" customHeight="1">
      <c r="A119" s="41"/>
      <c r="B119" s="134"/>
      <c r="C119" s="137" t="s">
        <v>155</v>
      </c>
      <c r="D119" s="47"/>
      <c r="E119" s="136">
        <f>28*1.5</f>
        <v>42</v>
      </c>
      <c r="F119" s="43"/>
      <c r="G119" s="44"/>
      <c r="N119" s="2"/>
    </row>
    <row r="120" spans="1:14" ht="11.25" customHeight="1">
      <c r="A120" s="41"/>
      <c r="B120" s="45"/>
      <c r="C120" s="46"/>
      <c r="D120" s="47"/>
      <c r="E120" s="48"/>
      <c r="F120" s="89"/>
      <c r="G120" s="89"/>
      <c r="N120" s="2"/>
    </row>
    <row r="121" spans="1:14" ht="11.25" customHeight="1">
      <c r="A121" s="37"/>
      <c r="B121" s="54">
        <v>8</v>
      </c>
      <c r="C121" s="38" t="s">
        <v>75</v>
      </c>
      <c r="D121" s="55"/>
      <c r="E121" s="39"/>
      <c r="F121" s="89"/>
      <c r="G121" s="89"/>
      <c r="N121" s="2"/>
    </row>
    <row r="122" spans="1:14" ht="11.25" customHeight="1">
      <c r="A122" s="104"/>
      <c r="B122" s="105" t="s">
        <v>41</v>
      </c>
      <c r="C122" s="106"/>
      <c r="D122" s="107"/>
      <c r="E122" s="108"/>
      <c r="F122" s="109"/>
      <c r="G122" s="110"/>
      <c r="N122" s="2"/>
    </row>
    <row r="123" spans="1:14" ht="11.25" customHeight="1">
      <c r="A123" s="104">
        <v>34</v>
      </c>
      <c r="B123" s="105" t="s">
        <v>76</v>
      </c>
      <c r="C123" s="106" t="s">
        <v>166</v>
      </c>
      <c r="D123" s="107" t="s">
        <v>23</v>
      </c>
      <c r="E123" s="108">
        <v>30</v>
      </c>
      <c r="F123" s="109"/>
      <c r="G123" s="110"/>
      <c r="N123" s="2"/>
    </row>
    <row r="124" spans="1:14" ht="11.25" customHeight="1">
      <c r="A124" s="111"/>
      <c r="B124" s="112"/>
      <c r="C124" s="113" t="s">
        <v>176</v>
      </c>
      <c r="D124" s="114"/>
      <c r="E124" s="115"/>
      <c r="F124" s="116"/>
      <c r="G124" s="117"/>
      <c r="N124" s="2"/>
    </row>
    <row r="125" spans="1:14" ht="11.25" customHeight="1">
      <c r="A125" s="118">
        <v>35</v>
      </c>
      <c r="B125" s="119" t="s">
        <v>72</v>
      </c>
      <c r="C125" s="120" t="s">
        <v>177</v>
      </c>
      <c r="D125" s="121" t="s">
        <v>23</v>
      </c>
      <c r="E125" s="122">
        <f>E123</f>
        <v>30</v>
      </c>
      <c r="F125" s="123"/>
      <c r="G125" s="124"/>
      <c r="N125" s="2"/>
    </row>
    <row r="126" spans="1:14" ht="11.25" customHeight="1">
      <c r="A126" s="64">
        <v>36</v>
      </c>
      <c r="B126" s="65" t="s">
        <v>77</v>
      </c>
      <c r="C126" s="64" t="s">
        <v>99</v>
      </c>
      <c r="D126" s="66" t="s">
        <v>23</v>
      </c>
      <c r="E126" s="67">
        <f>E123</f>
        <v>30</v>
      </c>
      <c r="F126" s="93"/>
      <c r="G126" s="68"/>
      <c r="N126" s="2"/>
    </row>
    <row r="127" spans="1:14" ht="11.25" customHeight="1">
      <c r="A127" s="64">
        <v>37</v>
      </c>
      <c r="B127" s="65" t="s">
        <v>78</v>
      </c>
      <c r="C127" s="64" t="s">
        <v>85</v>
      </c>
      <c r="D127" s="66" t="s">
        <v>24</v>
      </c>
      <c r="E127" s="67">
        <f>E130</f>
        <v>32.4</v>
      </c>
      <c r="F127" s="93"/>
      <c r="G127" s="68"/>
      <c r="N127" s="2"/>
    </row>
    <row r="128" spans="1:14" ht="11.25" customHeight="1">
      <c r="A128" s="41"/>
      <c r="B128" s="45"/>
      <c r="C128" s="87" t="s">
        <v>93</v>
      </c>
      <c r="D128" s="75"/>
      <c r="E128" s="63"/>
      <c r="F128" s="92"/>
      <c r="G128" s="92"/>
      <c r="N128" s="2"/>
    </row>
    <row r="129" spans="1:14" ht="11.25" customHeight="1">
      <c r="A129" s="41"/>
      <c r="B129" s="45"/>
      <c r="C129" s="60" t="s">
        <v>104</v>
      </c>
      <c r="D129" s="75"/>
      <c r="E129" s="63"/>
      <c r="F129" s="92"/>
      <c r="G129" s="92"/>
      <c r="N129" s="2"/>
    </row>
    <row r="130" spans="1:14" ht="11.25" customHeight="1">
      <c r="A130" s="41"/>
      <c r="B130" s="45"/>
      <c r="C130" s="60" t="s">
        <v>167</v>
      </c>
      <c r="D130" s="75"/>
      <c r="E130" s="63">
        <v>32.4</v>
      </c>
      <c r="F130" s="92"/>
      <c r="G130" s="92"/>
      <c r="N130" s="2"/>
    </row>
    <row r="131" spans="1:14" ht="11.25" customHeight="1">
      <c r="A131" s="64">
        <v>38</v>
      </c>
      <c r="B131" s="65" t="s">
        <v>72</v>
      </c>
      <c r="C131" s="64" t="s">
        <v>79</v>
      </c>
      <c r="D131" s="66" t="s">
        <v>71</v>
      </c>
      <c r="E131" s="67">
        <f>E134</f>
        <v>150</v>
      </c>
      <c r="F131" s="127"/>
      <c r="G131" s="68"/>
      <c r="N131" s="2"/>
    </row>
    <row r="132" spans="1:14" ht="11.25" customHeight="1">
      <c r="A132" s="41"/>
      <c r="B132" s="45"/>
      <c r="C132" s="87" t="s">
        <v>94</v>
      </c>
      <c r="D132" s="75"/>
      <c r="E132" s="63"/>
      <c r="F132" s="92"/>
      <c r="G132" s="44"/>
      <c r="N132" s="2"/>
    </row>
    <row r="133" spans="1:14" ht="11.25" customHeight="1">
      <c r="A133" s="41"/>
      <c r="B133" s="45"/>
      <c r="C133" s="60" t="s">
        <v>104</v>
      </c>
      <c r="D133" s="75"/>
      <c r="E133" s="63"/>
      <c r="F133" s="92"/>
      <c r="G133" s="44"/>
      <c r="N133" s="2"/>
    </row>
    <row r="134" spans="1:14" ht="11.25" customHeight="1">
      <c r="A134" s="41"/>
      <c r="B134" s="45"/>
      <c r="C134" s="60" t="s">
        <v>168</v>
      </c>
      <c r="D134" s="75"/>
      <c r="E134" s="63">
        <v>150</v>
      </c>
      <c r="F134" s="92"/>
      <c r="G134" s="44"/>
      <c r="N134" s="2"/>
    </row>
    <row r="135" spans="1:14" ht="11.25" customHeight="1">
      <c r="A135" s="41"/>
      <c r="B135" s="45"/>
      <c r="C135" s="94"/>
      <c r="D135" s="75"/>
      <c r="E135" s="63"/>
      <c r="F135" s="92"/>
      <c r="G135" s="44"/>
      <c r="N135" s="2"/>
    </row>
    <row r="136" spans="1:14" ht="11.25" customHeight="1">
      <c r="A136" s="37"/>
      <c r="B136" s="54">
        <v>9</v>
      </c>
      <c r="C136" s="38" t="s">
        <v>43</v>
      </c>
      <c r="D136" s="55"/>
      <c r="E136" s="39"/>
      <c r="F136" s="92"/>
      <c r="G136" s="92"/>
      <c r="N136" s="2"/>
    </row>
    <row r="137" spans="1:14" ht="11.25" customHeight="1">
      <c r="A137" s="78">
        <v>39</v>
      </c>
      <c r="B137" s="79" t="s">
        <v>44</v>
      </c>
      <c r="C137" s="78" t="s">
        <v>80</v>
      </c>
      <c r="D137" s="80" t="s">
        <v>71</v>
      </c>
      <c r="E137" s="76">
        <v>1</v>
      </c>
      <c r="F137" s="90"/>
      <c r="G137" s="77"/>
      <c r="N137" s="2"/>
    </row>
    <row r="138" spans="1:14" ht="11.25" customHeight="1">
      <c r="A138" s="81"/>
      <c r="B138" s="82"/>
      <c r="C138" s="81" t="s">
        <v>46</v>
      </c>
      <c r="D138" s="83"/>
      <c r="E138" s="73"/>
      <c r="F138" s="91"/>
      <c r="G138" s="91"/>
      <c r="N138" s="2"/>
    </row>
    <row r="139" spans="1:14" ht="11.25" customHeight="1">
      <c r="A139" s="78">
        <v>40</v>
      </c>
      <c r="B139" s="79" t="s">
        <v>44</v>
      </c>
      <c r="C139" s="78" t="s">
        <v>45</v>
      </c>
      <c r="D139" s="80" t="s">
        <v>23</v>
      </c>
      <c r="E139" s="76">
        <f>E147</f>
        <v>86</v>
      </c>
      <c r="F139" s="90"/>
      <c r="G139" s="77"/>
      <c r="N139" s="2"/>
    </row>
    <row r="140" spans="1:14" ht="11.25" customHeight="1">
      <c r="A140" s="81"/>
      <c r="B140" s="82"/>
      <c r="C140" s="81" t="s">
        <v>46</v>
      </c>
      <c r="D140" s="83"/>
      <c r="E140" s="73"/>
      <c r="F140" s="91"/>
      <c r="G140" s="91"/>
      <c r="N140" s="2"/>
    </row>
    <row r="141" spans="1:14" ht="11.25" customHeight="1">
      <c r="A141" s="41"/>
      <c r="B141" s="45"/>
      <c r="C141" s="60" t="s">
        <v>46</v>
      </c>
      <c r="D141" s="95"/>
      <c r="E141" s="96"/>
      <c r="F141" s="97"/>
      <c r="G141" s="90"/>
      <c r="N141" s="2"/>
    </row>
    <row r="142" spans="1:14" ht="11.25" customHeight="1">
      <c r="A142" s="41"/>
      <c r="B142" s="45"/>
      <c r="C142" s="56" t="s">
        <v>95</v>
      </c>
      <c r="D142" s="95"/>
      <c r="E142" s="96"/>
      <c r="F142" s="98"/>
      <c r="G142" s="92"/>
      <c r="N142" s="2"/>
    </row>
    <row r="143" spans="1:14" ht="11.25" customHeight="1">
      <c r="A143" s="41"/>
      <c r="B143" s="45"/>
      <c r="C143" s="99" t="s">
        <v>96</v>
      </c>
      <c r="D143" s="95"/>
      <c r="E143" s="96"/>
      <c r="F143" s="98"/>
      <c r="G143" s="92"/>
      <c r="N143" s="2"/>
    </row>
    <row r="144" spans="1:14" ht="11.25" customHeight="1">
      <c r="A144" s="41"/>
      <c r="B144" s="45"/>
      <c r="C144" s="99" t="s">
        <v>169</v>
      </c>
      <c r="D144" s="95"/>
      <c r="E144" s="96">
        <f>28*2</f>
        <v>56</v>
      </c>
      <c r="F144" s="98"/>
      <c r="G144" s="92"/>
      <c r="N144" s="2"/>
    </row>
    <row r="145" spans="1:14" ht="11.25" customHeight="1">
      <c r="A145" s="41"/>
      <c r="B145" s="45"/>
      <c r="C145" s="60" t="s">
        <v>109</v>
      </c>
      <c r="D145" s="95"/>
      <c r="E145" s="96"/>
      <c r="F145" s="98"/>
      <c r="G145" s="92"/>
      <c r="N145" s="2"/>
    </row>
    <row r="146" spans="1:14" ht="11.25" customHeight="1">
      <c r="A146" s="41"/>
      <c r="B146" s="45"/>
      <c r="C146" s="99" t="s">
        <v>170</v>
      </c>
      <c r="D146" s="95"/>
      <c r="E146" s="96">
        <f>(9+6)*2</f>
        <v>30</v>
      </c>
      <c r="F146" s="98"/>
      <c r="G146" s="92"/>
      <c r="N146" s="2"/>
    </row>
    <row r="147" spans="1:14" ht="11.25" customHeight="1">
      <c r="A147" s="41"/>
      <c r="B147" s="45"/>
      <c r="C147" s="60" t="s">
        <v>87</v>
      </c>
      <c r="D147" s="95"/>
      <c r="E147" s="96">
        <f>SUM(E143:E146)</f>
        <v>86</v>
      </c>
      <c r="F147" s="98"/>
      <c r="G147" s="92"/>
      <c r="N147" s="2"/>
    </row>
    <row r="148" spans="1:14" ht="11.25" customHeight="1">
      <c r="A148" s="69"/>
      <c r="B148" s="69"/>
      <c r="C148" s="70" t="s">
        <v>9</v>
      </c>
      <c r="D148" s="70"/>
      <c r="E148" s="70"/>
      <c r="F148" s="70"/>
      <c r="G148" s="71"/>
    </row>
  </sheetData>
  <phoneticPr fontId="1" type="noConversion"/>
  <printOptions horizontalCentered="1"/>
  <pageMargins left="0.78740155696868896" right="0.78740155696868896" top="0.59055119752883911" bottom="0.59055119752883911" header="0" footer="0"/>
  <pageSetup paperSize="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MAJETOK</cp:lastModifiedBy>
  <cp:lastPrinted>2024-02-20T19:48:10Z</cp:lastPrinted>
  <dcterms:created xsi:type="dcterms:W3CDTF">2015-02-07T17:06:56Z</dcterms:created>
  <dcterms:modified xsi:type="dcterms:W3CDTF">2025-09-09T13:51:27Z</dcterms:modified>
</cp:coreProperties>
</file>