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es\Desktop\Dokumenty\Dokumenty\Železničná stanica Strecha\"/>
    </mc:Choice>
  </mc:AlternateContent>
  <bookViews>
    <workbookView xWindow="0" yWindow="0" windowWidth="23040" windowHeight="9252" tabRatio="500" activeTab="1"/>
  </bookViews>
  <sheets>
    <sheet name="Rekapitulácia stavby" sheetId="1" r:id="rId1"/>
    <sheet name="01 - Rekonštrukcia železn..." sheetId="2" r:id="rId2"/>
    <sheet name="02 - Bleskozvod a uzemnenie" sheetId="3" r:id="rId3"/>
    <sheet name="03 - Vsak" sheetId="4" r:id="rId4"/>
    <sheet name="Zoznam figúr" sheetId="5" r:id="rId5"/>
  </sheets>
  <definedNames>
    <definedName name="_xlnm._FilterDatabase" localSheetId="1" hidden="1">'01 - Rekonštrukcia železn...'!$C$134:$K$269</definedName>
    <definedName name="_xlnm._FilterDatabase" localSheetId="2" hidden="1">'02 - Bleskozvod a uzemnenie'!$C$129:$K$170</definedName>
    <definedName name="_xlnm._FilterDatabase" localSheetId="3" hidden="1">'03 - Vsak'!$C$130:$K$162</definedName>
    <definedName name="_xlnm.Print_Titles" localSheetId="1">'01 - Rekonštrukcia železn...'!$134:$134</definedName>
    <definedName name="_xlnm.Print_Titles" localSheetId="2">'02 - Bleskozvod a uzemnenie'!$129:$129</definedName>
    <definedName name="_xlnm.Print_Titles" localSheetId="3">'03 - Vsak'!$130:$130</definedName>
    <definedName name="_xlnm.Print_Titles" localSheetId="0">'Rekapitulácia stavby'!$92:$92</definedName>
    <definedName name="_xlnm.Print_Titles" localSheetId="4">'Zoznam figúr'!$9:$9</definedName>
    <definedName name="_xlnm.Print_Area" localSheetId="1">'01 - Rekonštrukcia železn...'!$C$4:$J$76,'01 - Rekonštrukcia železn...'!$C$82:$J$116,'01 - Rekonštrukcia železn...'!$C$122:$J$269</definedName>
    <definedName name="_xlnm.Print_Area" localSheetId="2">'02 - Bleskozvod a uzemnenie'!$C$4:$J$76,'02 - Bleskozvod a uzemnenie'!$C$82:$J$111,'02 - Bleskozvod a uzemnenie'!$C$117:$J$170</definedName>
    <definedName name="_xlnm.Print_Area" localSheetId="3">'03 - Vsak'!$C$4:$J$76,'03 - Vsak'!$C$82:$J$112,'03 - Vsak'!$C$118:$J$162</definedName>
    <definedName name="_xlnm.Print_Area" localSheetId="0">'Rekapitulácia stavby'!$D$4:$AO$76,'Rekapitulácia stavby'!$C$82:$AQ$105</definedName>
    <definedName name="_xlnm.Print_Area" localSheetId="4">'Zoznam figúr'!$C$4:$G$49</definedName>
  </definedNames>
  <calcPr calcId="152511" iterateDelta="1E-4"/>
  <fileRecoveryPr repairLoad="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7" i="5" l="1"/>
  <c r="BK162" i="4"/>
  <c r="BI162" i="4"/>
  <c r="BH162" i="4"/>
  <c r="BG162" i="4"/>
  <c r="BE162" i="4"/>
  <c r="T162" i="4"/>
  <c r="R162" i="4"/>
  <c r="P162" i="4"/>
  <c r="J162" i="4"/>
  <c r="BF162" i="4" s="1"/>
  <c r="BK161" i="4"/>
  <c r="BK160" i="4" s="1"/>
  <c r="J160" i="4" s="1"/>
  <c r="J101" i="4" s="1"/>
  <c r="BI161" i="4"/>
  <c r="BH161" i="4"/>
  <c r="BG161" i="4"/>
  <c r="BE161" i="4"/>
  <c r="T161" i="4"/>
  <c r="R161" i="4"/>
  <c r="P161" i="4"/>
  <c r="J161" i="4"/>
  <c r="BF161" i="4" s="1"/>
  <c r="T160" i="4"/>
  <c r="R160" i="4"/>
  <c r="P160" i="4"/>
  <c r="BK159" i="4"/>
  <c r="BI159" i="4"/>
  <c r="BH159" i="4"/>
  <c r="BG159" i="4"/>
  <c r="BE159" i="4"/>
  <c r="T159" i="4"/>
  <c r="R159" i="4"/>
  <c r="P159" i="4"/>
  <c r="J159" i="4"/>
  <c r="BF159" i="4" s="1"/>
  <c r="BK158" i="4"/>
  <c r="BI158" i="4"/>
  <c r="BH158" i="4"/>
  <c r="BG158" i="4"/>
  <c r="BE158" i="4"/>
  <c r="T158" i="4"/>
  <c r="R158" i="4"/>
  <c r="P158" i="4"/>
  <c r="J158" i="4"/>
  <c r="BF158" i="4" s="1"/>
  <c r="BK157" i="4"/>
  <c r="BI157" i="4"/>
  <c r="BH157" i="4"/>
  <c r="BG157" i="4"/>
  <c r="BF157" i="4"/>
  <c r="BE157" i="4"/>
  <c r="T157" i="4"/>
  <c r="R157" i="4"/>
  <c r="P157" i="4"/>
  <c r="J157" i="4"/>
  <c r="BK156" i="4"/>
  <c r="BI156" i="4"/>
  <c r="BH156" i="4"/>
  <c r="BG156" i="4"/>
  <c r="BE156" i="4"/>
  <c r="T156" i="4"/>
  <c r="R156" i="4"/>
  <c r="P156" i="4"/>
  <c r="J156" i="4"/>
  <c r="BF156" i="4" s="1"/>
  <c r="BK155" i="4"/>
  <c r="BI155" i="4"/>
  <c r="BH155" i="4"/>
  <c r="BG155" i="4"/>
  <c r="BF155" i="4"/>
  <c r="BE155" i="4"/>
  <c r="T155" i="4"/>
  <c r="R155" i="4"/>
  <c r="P155" i="4"/>
  <c r="J155" i="4"/>
  <c r="BK154" i="4"/>
  <c r="BI154" i="4"/>
  <c r="BH154" i="4"/>
  <c r="BG154" i="4"/>
  <c r="BE154" i="4"/>
  <c r="T154" i="4"/>
  <c r="R154" i="4"/>
  <c r="P154" i="4"/>
  <c r="J154" i="4"/>
  <c r="BF154" i="4" s="1"/>
  <c r="BK153" i="4"/>
  <c r="BK152" i="4" s="1"/>
  <c r="J152" i="4" s="1"/>
  <c r="J100" i="4" s="1"/>
  <c r="BI153" i="4"/>
  <c r="BH153" i="4"/>
  <c r="BG153" i="4"/>
  <c r="BF153" i="4"/>
  <c r="BE153" i="4"/>
  <c r="T153" i="4"/>
  <c r="T152" i="4" s="1"/>
  <c r="R153" i="4"/>
  <c r="P153" i="4"/>
  <c r="P152" i="4" s="1"/>
  <c r="J153" i="4"/>
  <c r="R152" i="4"/>
  <c r="BK151" i="4"/>
  <c r="BK149" i="4" s="1"/>
  <c r="J149" i="4" s="1"/>
  <c r="J99" i="4" s="1"/>
  <c r="BI151" i="4"/>
  <c r="BH151" i="4"/>
  <c r="BG151" i="4"/>
  <c r="BE151" i="4"/>
  <c r="T151" i="4"/>
  <c r="R151" i="4"/>
  <c r="P151" i="4"/>
  <c r="J151" i="4"/>
  <c r="BF151" i="4" s="1"/>
  <c r="BK150" i="4"/>
  <c r="BI150" i="4"/>
  <c r="BH150" i="4"/>
  <c r="BG150" i="4"/>
  <c r="BE150" i="4"/>
  <c r="T150" i="4"/>
  <c r="R150" i="4"/>
  <c r="R149" i="4" s="1"/>
  <c r="P150" i="4"/>
  <c r="P149" i="4" s="1"/>
  <c r="J150" i="4"/>
  <c r="BF150" i="4" s="1"/>
  <c r="T149" i="4"/>
  <c r="BK148" i="4"/>
  <c r="BI148" i="4"/>
  <c r="BH148" i="4"/>
  <c r="BG148" i="4"/>
  <c r="BF148" i="4"/>
  <c r="BE148" i="4"/>
  <c r="T148" i="4"/>
  <c r="R148" i="4"/>
  <c r="P148" i="4"/>
  <c r="J148" i="4"/>
  <c r="BK147" i="4"/>
  <c r="BI147" i="4"/>
  <c r="BH147" i="4"/>
  <c r="BG147" i="4"/>
  <c r="BF147" i="4"/>
  <c r="BE147" i="4"/>
  <c r="T147" i="4"/>
  <c r="R147" i="4"/>
  <c r="P147" i="4"/>
  <c r="J147" i="4"/>
  <c r="BK146" i="4"/>
  <c r="BI146" i="4"/>
  <c r="BH146" i="4"/>
  <c r="BG146" i="4"/>
  <c r="BF146" i="4"/>
  <c r="BE146" i="4"/>
  <c r="T146" i="4"/>
  <c r="R146" i="4"/>
  <c r="P146" i="4"/>
  <c r="J146" i="4"/>
  <c r="BK145" i="4"/>
  <c r="BI145" i="4"/>
  <c r="BH145" i="4"/>
  <c r="BG145" i="4"/>
  <c r="BE145" i="4"/>
  <c r="T145" i="4"/>
  <c r="R145" i="4"/>
  <c r="P145" i="4"/>
  <c r="J145" i="4"/>
  <c r="BF145" i="4" s="1"/>
  <c r="BK144" i="4"/>
  <c r="BI144" i="4"/>
  <c r="BH144" i="4"/>
  <c r="BG144" i="4"/>
  <c r="BF144" i="4"/>
  <c r="BE144" i="4"/>
  <c r="T144" i="4"/>
  <c r="R144" i="4"/>
  <c r="P144" i="4"/>
  <c r="J144" i="4"/>
  <c r="BK143" i="4"/>
  <c r="BI143" i="4"/>
  <c r="BH143" i="4"/>
  <c r="BG143" i="4"/>
  <c r="BF143" i="4"/>
  <c r="BE143" i="4"/>
  <c r="T143" i="4"/>
  <c r="R143" i="4"/>
  <c r="P143" i="4"/>
  <c r="J143" i="4"/>
  <c r="BK142" i="4"/>
  <c r="BI142" i="4"/>
  <c r="BH142" i="4"/>
  <c r="BG142" i="4"/>
  <c r="BF142" i="4"/>
  <c r="BE142" i="4"/>
  <c r="T142" i="4"/>
  <c r="R142" i="4"/>
  <c r="P142" i="4"/>
  <c r="J142" i="4"/>
  <c r="BK141" i="4"/>
  <c r="BI141" i="4"/>
  <c r="BH141" i="4"/>
  <c r="BG141" i="4"/>
  <c r="BF141" i="4"/>
  <c r="BE141" i="4"/>
  <c r="T141" i="4"/>
  <c r="R141" i="4"/>
  <c r="P141" i="4"/>
  <c r="J141" i="4"/>
  <c r="BK140" i="4"/>
  <c r="BI140" i="4"/>
  <c r="BH140" i="4"/>
  <c r="BG140" i="4"/>
  <c r="BF140" i="4"/>
  <c r="BE140" i="4"/>
  <c r="T140" i="4"/>
  <c r="R140" i="4"/>
  <c r="P140" i="4"/>
  <c r="J140" i="4"/>
  <c r="BK139" i="4"/>
  <c r="BI139" i="4"/>
  <c r="BH139" i="4"/>
  <c r="BG139" i="4"/>
  <c r="BE139" i="4"/>
  <c r="T139" i="4"/>
  <c r="R139" i="4"/>
  <c r="P139" i="4"/>
  <c r="J139" i="4"/>
  <c r="BF139" i="4" s="1"/>
  <c r="BK138" i="4"/>
  <c r="BI138" i="4"/>
  <c r="BH138" i="4"/>
  <c r="BG138" i="4"/>
  <c r="BF138" i="4"/>
  <c r="BE138" i="4"/>
  <c r="T138" i="4"/>
  <c r="R138" i="4"/>
  <c r="P138" i="4"/>
  <c r="J138" i="4"/>
  <c r="BK137" i="4"/>
  <c r="BI137" i="4"/>
  <c r="BH137" i="4"/>
  <c r="BG137" i="4"/>
  <c r="BF137" i="4"/>
  <c r="BE137" i="4"/>
  <c r="T137" i="4"/>
  <c r="R137" i="4"/>
  <c r="P137" i="4"/>
  <c r="J137" i="4"/>
  <c r="BK136" i="4"/>
  <c r="BI136" i="4"/>
  <c r="BH136" i="4"/>
  <c r="BG136" i="4"/>
  <c r="BF136" i="4"/>
  <c r="BE136" i="4"/>
  <c r="T136" i="4"/>
  <c r="R136" i="4"/>
  <c r="P136" i="4"/>
  <c r="J136" i="4"/>
  <c r="BK135" i="4"/>
  <c r="BI135" i="4"/>
  <c r="BH135" i="4"/>
  <c r="BG135" i="4"/>
  <c r="BF135" i="4"/>
  <c r="BE135" i="4"/>
  <c r="T135" i="4"/>
  <c r="R135" i="4"/>
  <c r="P135" i="4"/>
  <c r="J135" i="4"/>
  <c r="BK134" i="4"/>
  <c r="BK133" i="4" s="1"/>
  <c r="BI134" i="4"/>
  <c r="BH134" i="4"/>
  <c r="BG134" i="4"/>
  <c r="BF134" i="4"/>
  <c r="BE134" i="4"/>
  <c r="T134" i="4"/>
  <c r="T133" i="4" s="1"/>
  <c r="T132" i="4" s="1"/>
  <c r="T131" i="4" s="1"/>
  <c r="R134" i="4"/>
  <c r="P134" i="4"/>
  <c r="P133" i="4" s="1"/>
  <c r="J134" i="4"/>
  <c r="R133" i="4"/>
  <c r="J127" i="4"/>
  <c r="F127" i="4"/>
  <c r="F125" i="4"/>
  <c r="E123" i="4"/>
  <c r="BI110" i="4"/>
  <c r="BH110" i="4"/>
  <c r="BG110" i="4"/>
  <c r="BE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F37" i="4" s="1"/>
  <c r="BB97" i="1" s="1"/>
  <c r="BF107" i="4"/>
  <c r="BE107" i="4"/>
  <c r="BI106" i="4"/>
  <c r="BH106" i="4"/>
  <c r="BG106" i="4"/>
  <c r="BF106" i="4"/>
  <c r="BE106" i="4"/>
  <c r="BI105" i="4"/>
  <c r="F39" i="4" s="1"/>
  <c r="BD97" i="1" s="1"/>
  <c r="BH105" i="4"/>
  <c r="BG105" i="4"/>
  <c r="BF105" i="4"/>
  <c r="BE105" i="4"/>
  <c r="J35" i="4" s="1"/>
  <c r="AV97" i="1" s="1"/>
  <c r="J92" i="4"/>
  <c r="F92" i="4"/>
  <c r="J91" i="4"/>
  <c r="F91" i="4"/>
  <c r="F89" i="4"/>
  <c r="E87" i="4"/>
  <c r="E85" i="4"/>
  <c r="J39" i="4"/>
  <c r="J38" i="4"/>
  <c r="F38" i="4"/>
  <c r="BC97" i="1" s="1"/>
  <c r="J37" i="4"/>
  <c r="J24" i="4"/>
  <c r="E24" i="4"/>
  <c r="J128" i="4" s="1"/>
  <c r="J23" i="4"/>
  <c r="J18" i="4"/>
  <c r="E18" i="4"/>
  <c r="F128" i="4" s="1"/>
  <c r="J17" i="4"/>
  <c r="J12" i="4"/>
  <c r="J89" i="4" s="1"/>
  <c r="E7" i="4"/>
  <c r="E121" i="4" s="1"/>
  <c r="BK170" i="3"/>
  <c r="BI170" i="3"/>
  <c r="BH170" i="3"/>
  <c r="BG170" i="3"/>
  <c r="BF170" i="3"/>
  <c r="BE170" i="3"/>
  <c r="T170" i="3"/>
  <c r="R170" i="3"/>
  <c r="P170" i="3"/>
  <c r="J170" i="3"/>
  <c r="BK169" i="3"/>
  <c r="BK168" i="3" s="1"/>
  <c r="J168" i="3" s="1"/>
  <c r="J100" i="3" s="1"/>
  <c r="BI169" i="3"/>
  <c r="BH169" i="3"/>
  <c r="BG169" i="3"/>
  <c r="BF169" i="3"/>
  <c r="BE169" i="3"/>
  <c r="T169" i="3"/>
  <c r="T168" i="3" s="1"/>
  <c r="R169" i="3"/>
  <c r="P169" i="3"/>
  <c r="P168" i="3" s="1"/>
  <c r="J169" i="3"/>
  <c r="R168" i="3"/>
  <c r="BK167" i="3"/>
  <c r="BI167" i="3"/>
  <c r="BH167" i="3"/>
  <c r="BG167" i="3"/>
  <c r="BE167" i="3"/>
  <c r="T167" i="3"/>
  <c r="R167" i="3"/>
  <c r="P167" i="3"/>
  <c r="J167" i="3"/>
  <c r="BF167" i="3" s="1"/>
  <c r="BK166" i="3"/>
  <c r="BI166" i="3"/>
  <c r="BH166" i="3"/>
  <c r="BG166" i="3"/>
  <c r="BF166" i="3"/>
  <c r="BE166" i="3"/>
  <c r="T166" i="3"/>
  <c r="R166" i="3"/>
  <c r="P166" i="3"/>
  <c r="J166" i="3"/>
  <c r="BK165" i="3"/>
  <c r="BI165" i="3"/>
  <c r="BH165" i="3"/>
  <c r="BG165" i="3"/>
  <c r="BE165" i="3"/>
  <c r="T165" i="3"/>
  <c r="R165" i="3"/>
  <c r="P165" i="3"/>
  <c r="J165" i="3"/>
  <c r="BF165" i="3" s="1"/>
  <c r="BK164" i="3"/>
  <c r="BI164" i="3"/>
  <c r="BH164" i="3"/>
  <c r="BG164" i="3"/>
  <c r="BE164" i="3"/>
  <c r="T164" i="3"/>
  <c r="R164" i="3"/>
  <c r="P164" i="3"/>
  <c r="J164" i="3"/>
  <c r="BF164" i="3" s="1"/>
  <c r="BK163" i="3"/>
  <c r="BI163" i="3"/>
  <c r="BH163" i="3"/>
  <c r="BG163" i="3"/>
  <c r="BF163" i="3"/>
  <c r="BE163" i="3"/>
  <c r="T163" i="3"/>
  <c r="R163" i="3"/>
  <c r="P163" i="3"/>
  <c r="J163" i="3"/>
  <c r="BK162" i="3"/>
  <c r="BI162" i="3"/>
  <c r="BH162" i="3"/>
  <c r="BG162" i="3"/>
  <c r="BE162" i="3"/>
  <c r="T162" i="3"/>
  <c r="R162" i="3"/>
  <c r="P162" i="3"/>
  <c r="J162" i="3"/>
  <c r="BF162" i="3" s="1"/>
  <c r="BK161" i="3"/>
  <c r="BI161" i="3"/>
  <c r="BH161" i="3"/>
  <c r="BG161" i="3"/>
  <c r="BE161" i="3"/>
  <c r="T161" i="3"/>
  <c r="R161" i="3"/>
  <c r="P161" i="3"/>
  <c r="J161" i="3"/>
  <c r="BF161" i="3" s="1"/>
  <c r="BK160" i="3"/>
  <c r="BI160" i="3"/>
  <c r="BH160" i="3"/>
  <c r="BG160" i="3"/>
  <c r="BF160" i="3"/>
  <c r="BE160" i="3"/>
  <c r="T160" i="3"/>
  <c r="R160" i="3"/>
  <c r="P160" i="3"/>
  <c r="J160" i="3"/>
  <c r="BK159" i="3"/>
  <c r="BI159" i="3"/>
  <c r="BH159" i="3"/>
  <c r="BG159" i="3"/>
  <c r="BE159" i="3"/>
  <c r="T159" i="3"/>
  <c r="R159" i="3"/>
  <c r="P159" i="3"/>
  <c r="J159" i="3"/>
  <c r="BF159" i="3" s="1"/>
  <c r="BK158" i="3"/>
  <c r="BI158" i="3"/>
  <c r="BH158" i="3"/>
  <c r="BG158" i="3"/>
  <c r="BE158" i="3"/>
  <c r="T158" i="3"/>
  <c r="R158" i="3"/>
  <c r="P158" i="3"/>
  <c r="J158" i="3"/>
  <c r="BF158" i="3" s="1"/>
  <c r="BK157" i="3"/>
  <c r="BI157" i="3"/>
  <c r="BH157" i="3"/>
  <c r="BG157" i="3"/>
  <c r="BF157" i="3"/>
  <c r="BE157" i="3"/>
  <c r="T157" i="3"/>
  <c r="R157" i="3"/>
  <c r="P157" i="3"/>
  <c r="J157" i="3"/>
  <c r="BK156" i="3"/>
  <c r="BI156" i="3"/>
  <c r="BH156" i="3"/>
  <c r="BG156" i="3"/>
  <c r="BE156" i="3"/>
  <c r="T156" i="3"/>
  <c r="R156" i="3"/>
  <c r="P156" i="3"/>
  <c r="J156" i="3"/>
  <c r="BF156" i="3" s="1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F154" i="3"/>
  <c r="BE154" i="3"/>
  <c r="T154" i="3"/>
  <c r="R154" i="3"/>
  <c r="P154" i="3"/>
  <c r="J154" i="3"/>
  <c r="BK153" i="3"/>
  <c r="BI153" i="3"/>
  <c r="BH153" i="3"/>
  <c r="BG153" i="3"/>
  <c r="BE153" i="3"/>
  <c r="T153" i="3"/>
  <c r="R153" i="3"/>
  <c r="P153" i="3"/>
  <c r="J153" i="3"/>
  <c r="BF153" i="3" s="1"/>
  <c r="BK152" i="3"/>
  <c r="BI152" i="3"/>
  <c r="BH152" i="3"/>
  <c r="BG152" i="3"/>
  <c r="BE152" i="3"/>
  <c r="T152" i="3"/>
  <c r="R152" i="3"/>
  <c r="P152" i="3"/>
  <c r="J152" i="3"/>
  <c r="BF152" i="3" s="1"/>
  <c r="BK151" i="3"/>
  <c r="BI151" i="3"/>
  <c r="BH151" i="3"/>
  <c r="BG151" i="3"/>
  <c r="BF151" i="3"/>
  <c r="BE151" i="3"/>
  <c r="T151" i="3"/>
  <c r="R151" i="3"/>
  <c r="P151" i="3"/>
  <c r="J151" i="3"/>
  <c r="BK150" i="3"/>
  <c r="BI150" i="3"/>
  <c r="BH150" i="3"/>
  <c r="BG150" i="3"/>
  <c r="BE150" i="3"/>
  <c r="T150" i="3"/>
  <c r="R150" i="3"/>
  <c r="P150" i="3"/>
  <c r="J150" i="3"/>
  <c r="BF150" i="3" s="1"/>
  <c r="BK149" i="3"/>
  <c r="BI149" i="3"/>
  <c r="BH149" i="3"/>
  <c r="BG149" i="3"/>
  <c r="BE149" i="3"/>
  <c r="T149" i="3"/>
  <c r="R149" i="3"/>
  <c r="P149" i="3"/>
  <c r="J149" i="3"/>
  <c r="BF149" i="3" s="1"/>
  <c r="BK148" i="3"/>
  <c r="BI148" i="3"/>
  <c r="BH148" i="3"/>
  <c r="BG148" i="3"/>
  <c r="BF148" i="3"/>
  <c r="BE148" i="3"/>
  <c r="T148" i="3"/>
  <c r="R148" i="3"/>
  <c r="P148" i="3"/>
  <c r="J148" i="3"/>
  <c r="BK147" i="3"/>
  <c r="BK146" i="3" s="1"/>
  <c r="J146" i="3" s="1"/>
  <c r="J99" i="3" s="1"/>
  <c r="BI147" i="3"/>
  <c r="BH147" i="3"/>
  <c r="BG147" i="3"/>
  <c r="BE147" i="3"/>
  <c r="T147" i="3"/>
  <c r="T146" i="3" s="1"/>
  <c r="R147" i="3"/>
  <c r="R146" i="3" s="1"/>
  <c r="P147" i="3"/>
  <c r="J147" i="3"/>
  <c r="BF147" i="3" s="1"/>
  <c r="P146" i="3"/>
  <c r="BK145" i="3"/>
  <c r="BI145" i="3"/>
  <c r="BH145" i="3"/>
  <c r="BG145" i="3"/>
  <c r="BF145" i="3"/>
  <c r="BE145" i="3"/>
  <c r="T145" i="3"/>
  <c r="R145" i="3"/>
  <c r="P145" i="3"/>
  <c r="J145" i="3"/>
  <c r="BK144" i="3"/>
  <c r="BI144" i="3"/>
  <c r="BH144" i="3"/>
  <c r="BG144" i="3"/>
  <c r="BE144" i="3"/>
  <c r="T144" i="3"/>
  <c r="R144" i="3"/>
  <c r="P144" i="3"/>
  <c r="J144" i="3"/>
  <c r="BF144" i="3" s="1"/>
  <c r="BK143" i="3"/>
  <c r="BI143" i="3"/>
  <c r="BH143" i="3"/>
  <c r="BG143" i="3"/>
  <c r="BE143" i="3"/>
  <c r="T143" i="3"/>
  <c r="R143" i="3"/>
  <c r="P143" i="3"/>
  <c r="J143" i="3"/>
  <c r="BF143" i="3" s="1"/>
  <c r="BK142" i="3"/>
  <c r="BI142" i="3"/>
  <c r="BH142" i="3"/>
  <c r="BG142" i="3"/>
  <c r="BF142" i="3"/>
  <c r="BE142" i="3"/>
  <c r="T142" i="3"/>
  <c r="R142" i="3"/>
  <c r="P142" i="3"/>
  <c r="J142" i="3"/>
  <c r="BK141" i="3"/>
  <c r="BI141" i="3"/>
  <c r="BH141" i="3"/>
  <c r="BG141" i="3"/>
  <c r="BE141" i="3"/>
  <c r="T141" i="3"/>
  <c r="R141" i="3"/>
  <c r="P141" i="3"/>
  <c r="J141" i="3"/>
  <c r="BF141" i="3" s="1"/>
  <c r="BK140" i="3"/>
  <c r="BI140" i="3"/>
  <c r="BH140" i="3"/>
  <c r="BG140" i="3"/>
  <c r="BF140" i="3"/>
  <c r="BE140" i="3"/>
  <c r="T140" i="3"/>
  <c r="R140" i="3"/>
  <c r="P140" i="3"/>
  <c r="J140" i="3"/>
  <c r="BK139" i="3"/>
  <c r="BI139" i="3"/>
  <c r="BH139" i="3"/>
  <c r="BG139" i="3"/>
  <c r="BF139" i="3"/>
  <c r="BE139" i="3"/>
  <c r="T139" i="3"/>
  <c r="R139" i="3"/>
  <c r="P139" i="3"/>
  <c r="J139" i="3"/>
  <c r="BK138" i="3"/>
  <c r="BI138" i="3"/>
  <c r="BH138" i="3"/>
  <c r="BG138" i="3"/>
  <c r="BE138" i="3"/>
  <c r="T138" i="3"/>
  <c r="R138" i="3"/>
  <c r="P138" i="3"/>
  <c r="J138" i="3"/>
  <c r="BF138" i="3" s="1"/>
  <c r="BK137" i="3"/>
  <c r="BI137" i="3"/>
  <c r="BH137" i="3"/>
  <c r="BG137" i="3"/>
  <c r="BE137" i="3"/>
  <c r="T137" i="3"/>
  <c r="R137" i="3"/>
  <c r="P137" i="3"/>
  <c r="J137" i="3"/>
  <c r="BF137" i="3" s="1"/>
  <c r="BK136" i="3"/>
  <c r="BK132" i="3" s="1"/>
  <c r="BI136" i="3"/>
  <c r="BH136" i="3"/>
  <c r="BG136" i="3"/>
  <c r="BF136" i="3"/>
  <c r="BE136" i="3"/>
  <c r="T136" i="3"/>
  <c r="R136" i="3"/>
  <c r="P136" i="3"/>
  <c r="J136" i="3"/>
  <c r="BK135" i="3"/>
  <c r="BI135" i="3"/>
  <c r="BH135" i="3"/>
  <c r="BG135" i="3"/>
  <c r="BE135" i="3"/>
  <c r="T135" i="3"/>
  <c r="R135" i="3"/>
  <c r="P135" i="3"/>
  <c r="J135" i="3"/>
  <c r="BF135" i="3" s="1"/>
  <c r="BK134" i="3"/>
  <c r="BI134" i="3"/>
  <c r="BH134" i="3"/>
  <c r="BG134" i="3"/>
  <c r="BF134" i="3"/>
  <c r="BE134" i="3"/>
  <c r="T134" i="3"/>
  <c r="R134" i="3"/>
  <c r="R132" i="3" s="1"/>
  <c r="R131" i="3" s="1"/>
  <c r="R130" i="3" s="1"/>
  <c r="P134" i="3"/>
  <c r="P132" i="3" s="1"/>
  <c r="P131" i="3" s="1"/>
  <c r="P130" i="3" s="1"/>
  <c r="AU96" i="1" s="1"/>
  <c r="J134" i="3"/>
  <c r="BK133" i="3"/>
  <c r="BI133" i="3"/>
  <c r="BH133" i="3"/>
  <c r="BG133" i="3"/>
  <c r="BF133" i="3"/>
  <c r="BE133" i="3"/>
  <c r="T133" i="3"/>
  <c r="T132" i="3" s="1"/>
  <c r="T131" i="3" s="1"/>
  <c r="T130" i="3" s="1"/>
  <c r="R133" i="3"/>
  <c r="P133" i="3"/>
  <c r="J133" i="3"/>
  <c r="J126" i="3"/>
  <c r="F126" i="3"/>
  <c r="J124" i="3"/>
  <c r="F124" i="3"/>
  <c r="E122" i="3"/>
  <c r="BI109" i="3"/>
  <c r="BH109" i="3"/>
  <c r="BG109" i="3"/>
  <c r="BE109" i="3"/>
  <c r="BI108" i="3"/>
  <c r="BH108" i="3"/>
  <c r="BG108" i="3"/>
  <c r="BF108" i="3"/>
  <c r="BE108" i="3"/>
  <c r="BI107" i="3"/>
  <c r="F39" i="3" s="1"/>
  <c r="BD96" i="1" s="1"/>
  <c r="BH107" i="3"/>
  <c r="BG107" i="3"/>
  <c r="BF107" i="3"/>
  <c r="BE107" i="3"/>
  <c r="BI106" i="3"/>
  <c r="BH106" i="3"/>
  <c r="BG106" i="3"/>
  <c r="BF106" i="3"/>
  <c r="BE106" i="3"/>
  <c r="J35" i="3" s="1"/>
  <c r="AV96" i="1" s="1"/>
  <c r="BI105" i="3"/>
  <c r="BH105" i="3"/>
  <c r="BG105" i="3"/>
  <c r="F37" i="3" s="1"/>
  <c r="BB96" i="1" s="1"/>
  <c r="BF105" i="3"/>
  <c r="BE105" i="3"/>
  <c r="BI104" i="3"/>
  <c r="BH104" i="3"/>
  <c r="F38" i="3" s="1"/>
  <c r="BC96" i="1" s="1"/>
  <c r="BG104" i="3"/>
  <c r="BF104" i="3"/>
  <c r="BE104" i="3"/>
  <c r="F35" i="3" s="1"/>
  <c r="AZ96" i="1" s="1"/>
  <c r="J91" i="3"/>
  <c r="F91" i="3"/>
  <c r="F89" i="3"/>
  <c r="E87" i="3"/>
  <c r="E85" i="3"/>
  <c r="J39" i="3"/>
  <c r="J38" i="3"/>
  <c r="AY96" i="1" s="1"/>
  <c r="J37" i="3"/>
  <c r="J24" i="3"/>
  <c r="E24" i="3"/>
  <c r="J92" i="3" s="1"/>
  <c r="J23" i="3"/>
  <c r="J18" i="3"/>
  <c r="E18" i="3"/>
  <c r="F92" i="3" s="1"/>
  <c r="J17" i="3"/>
  <c r="J12" i="3"/>
  <c r="J89" i="3" s="1"/>
  <c r="E7" i="3"/>
  <c r="E120" i="3" s="1"/>
  <c r="BK269" i="2"/>
  <c r="BK262" i="2" s="1"/>
  <c r="J262" i="2" s="1"/>
  <c r="J105" i="2" s="1"/>
  <c r="BI269" i="2"/>
  <c r="BH269" i="2"/>
  <c r="BG269" i="2"/>
  <c r="BF269" i="2"/>
  <c r="BE269" i="2"/>
  <c r="T269" i="2"/>
  <c r="R269" i="2"/>
  <c r="P269" i="2"/>
  <c r="J269" i="2"/>
  <c r="BK263" i="2"/>
  <c r="BI263" i="2"/>
  <c r="BH263" i="2"/>
  <c r="BG263" i="2"/>
  <c r="BE263" i="2"/>
  <c r="T263" i="2"/>
  <c r="T262" i="2" s="1"/>
  <c r="R263" i="2"/>
  <c r="R262" i="2" s="1"/>
  <c r="P263" i="2"/>
  <c r="J263" i="2"/>
  <c r="BF263" i="2" s="1"/>
  <c r="P262" i="2"/>
  <c r="BK261" i="2"/>
  <c r="BI261" i="2"/>
  <c r="BH261" i="2"/>
  <c r="BG261" i="2"/>
  <c r="BF261" i="2"/>
  <c r="BE261" i="2"/>
  <c r="T261" i="2"/>
  <c r="R261" i="2"/>
  <c r="P261" i="2"/>
  <c r="J261" i="2"/>
  <c r="BK259" i="2"/>
  <c r="BI259" i="2"/>
  <c r="BH259" i="2"/>
  <c r="BG259" i="2"/>
  <c r="BE259" i="2"/>
  <c r="T259" i="2"/>
  <c r="R259" i="2"/>
  <c r="P259" i="2"/>
  <c r="J259" i="2"/>
  <c r="BF259" i="2" s="1"/>
  <c r="BK257" i="2"/>
  <c r="BI257" i="2"/>
  <c r="BH257" i="2"/>
  <c r="BG257" i="2"/>
  <c r="BF257" i="2"/>
  <c r="BE257" i="2"/>
  <c r="T257" i="2"/>
  <c r="R257" i="2"/>
  <c r="P257" i="2"/>
  <c r="J257" i="2"/>
  <c r="BK255" i="2"/>
  <c r="BI255" i="2"/>
  <c r="BH255" i="2"/>
  <c r="BG255" i="2"/>
  <c r="BF255" i="2"/>
  <c r="BE255" i="2"/>
  <c r="T255" i="2"/>
  <c r="R255" i="2"/>
  <c r="P255" i="2"/>
  <c r="J255" i="2"/>
  <c r="BK252" i="2"/>
  <c r="BK249" i="2" s="1"/>
  <c r="J249" i="2" s="1"/>
  <c r="J104" i="2" s="1"/>
  <c r="BI252" i="2"/>
  <c r="BH252" i="2"/>
  <c r="BG252" i="2"/>
  <c r="BF252" i="2"/>
  <c r="BE252" i="2"/>
  <c r="T252" i="2"/>
  <c r="R252" i="2"/>
  <c r="P252" i="2"/>
  <c r="J252" i="2"/>
  <c r="BK250" i="2"/>
  <c r="BI250" i="2"/>
  <c r="BH250" i="2"/>
  <c r="BG250" i="2"/>
  <c r="BE250" i="2"/>
  <c r="T250" i="2"/>
  <c r="T249" i="2" s="1"/>
  <c r="R250" i="2"/>
  <c r="R249" i="2" s="1"/>
  <c r="P250" i="2"/>
  <c r="P249" i="2" s="1"/>
  <c r="J250" i="2"/>
  <c r="BF250" i="2" s="1"/>
  <c r="BK248" i="2"/>
  <c r="BI248" i="2"/>
  <c r="BH248" i="2"/>
  <c r="BG248" i="2"/>
  <c r="BF248" i="2"/>
  <c r="BE248" i="2"/>
  <c r="T248" i="2"/>
  <c r="R248" i="2"/>
  <c r="P248" i="2"/>
  <c r="J248" i="2"/>
  <c r="BK245" i="2"/>
  <c r="BI245" i="2"/>
  <c r="BH245" i="2"/>
  <c r="BG245" i="2"/>
  <c r="BE245" i="2"/>
  <c r="T245" i="2"/>
  <c r="R245" i="2"/>
  <c r="P245" i="2"/>
  <c r="J245" i="2"/>
  <c r="BF245" i="2" s="1"/>
  <c r="BK242" i="2"/>
  <c r="BI242" i="2"/>
  <c r="BH242" i="2"/>
  <c r="BG242" i="2"/>
  <c r="BE242" i="2"/>
  <c r="T242" i="2"/>
  <c r="R242" i="2"/>
  <c r="P242" i="2"/>
  <c r="J242" i="2"/>
  <c r="BF242" i="2" s="1"/>
  <c r="BK241" i="2"/>
  <c r="BI241" i="2"/>
  <c r="BH241" i="2"/>
  <c r="BG241" i="2"/>
  <c r="BF241" i="2"/>
  <c r="BE241" i="2"/>
  <c r="T241" i="2"/>
  <c r="R241" i="2"/>
  <c r="P241" i="2"/>
  <c r="J241" i="2"/>
  <c r="BK240" i="2"/>
  <c r="BI240" i="2"/>
  <c r="BH240" i="2"/>
  <c r="BG240" i="2"/>
  <c r="BE240" i="2"/>
  <c r="T240" i="2"/>
  <c r="R240" i="2"/>
  <c r="P240" i="2"/>
  <c r="J240" i="2"/>
  <c r="BF240" i="2" s="1"/>
  <c r="BK237" i="2"/>
  <c r="BI237" i="2"/>
  <c r="BH237" i="2"/>
  <c r="BG237" i="2"/>
  <c r="BE237" i="2"/>
  <c r="T237" i="2"/>
  <c r="R237" i="2"/>
  <c r="P237" i="2"/>
  <c r="J237" i="2"/>
  <c r="BF237" i="2" s="1"/>
  <c r="BK234" i="2"/>
  <c r="BI234" i="2"/>
  <c r="BH234" i="2"/>
  <c r="BG234" i="2"/>
  <c r="BF234" i="2"/>
  <c r="BE234" i="2"/>
  <c r="T234" i="2"/>
  <c r="R234" i="2"/>
  <c r="P234" i="2"/>
  <c r="J234" i="2"/>
  <c r="BK233" i="2"/>
  <c r="BI233" i="2"/>
  <c r="BH233" i="2"/>
  <c r="BG233" i="2"/>
  <c r="BE233" i="2"/>
  <c r="T233" i="2"/>
  <c r="R233" i="2"/>
  <c r="P233" i="2"/>
  <c r="J233" i="2"/>
  <c r="BF233" i="2" s="1"/>
  <c r="BK227" i="2"/>
  <c r="BI227" i="2"/>
  <c r="BH227" i="2"/>
  <c r="BG227" i="2"/>
  <c r="BE227" i="2"/>
  <c r="T227" i="2"/>
  <c r="R227" i="2"/>
  <c r="P227" i="2"/>
  <c r="J227" i="2"/>
  <c r="BF227" i="2" s="1"/>
  <c r="BK221" i="2"/>
  <c r="BI221" i="2"/>
  <c r="BH221" i="2"/>
  <c r="BG221" i="2"/>
  <c r="BF221" i="2"/>
  <c r="BE221" i="2"/>
  <c r="T221" i="2"/>
  <c r="R221" i="2"/>
  <c r="P221" i="2"/>
  <c r="J221" i="2"/>
  <c r="BK218" i="2"/>
  <c r="BI218" i="2"/>
  <c r="BH218" i="2"/>
  <c r="BG218" i="2"/>
  <c r="BE218" i="2"/>
  <c r="T218" i="2"/>
  <c r="R218" i="2"/>
  <c r="P218" i="2"/>
  <c r="J218" i="2"/>
  <c r="BF218" i="2" s="1"/>
  <c r="BK215" i="2"/>
  <c r="BI215" i="2"/>
  <c r="BH215" i="2"/>
  <c r="BG215" i="2"/>
  <c r="BE215" i="2"/>
  <c r="T215" i="2"/>
  <c r="R215" i="2"/>
  <c r="P215" i="2"/>
  <c r="P213" i="2" s="1"/>
  <c r="J215" i="2"/>
  <c r="BF215" i="2" s="1"/>
  <c r="BK214" i="2"/>
  <c r="BI214" i="2"/>
  <c r="BH214" i="2"/>
  <c r="BG214" i="2"/>
  <c r="BF214" i="2"/>
  <c r="BE214" i="2"/>
  <c r="T214" i="2"/>
  <c r="R214" i="2"/>
  <c r="R213" i="2" s="1"/>
  <c r="P214" i="2"/>
  <c r="J214" i="2"/>
  <c r="BK213" i="2"/>
  <c r="J213" i="2" s="1"/>
  <c r="J103" i="2" s="1"/>
  <c r="T213" i="2"/>
  <c r="BK212" i="2"/>
  <c r="BI212" i="2"/>
  <c r="BH212" i="2"/>
  <c r="BG212" i="2"/>
  <c r="BF212" i="2"/>
  <c r="BE212" i="2"/>
  <c r="T212" i="2"/>
  <c r="R212" i="2"/>
  <c r="P212" i="2"/>
  <c r="J212" i="2"/>
  <c r="BK210" i="2"/>
  <c r="BI210" i="2"/>
  <c r="BH210" i="2"/>
  <c r="BG210" i="2"/>
  <c r="BF210" i="2"/>
  <c r="BE210" i="2"/>
  <c r="T210" i="2"/>
  <c r="R210" i="2"/>
  <c r="P210" i="2"/>
  <c r="J210" i="2"/>
  <c r="BK206" i="2"/>
  <c r="BI206" i="2"/>
  <c r="BH206" i="2"/>
  <c r="BG206" i="2"/>
  <c r="BF206" i="2"/>
  <c r="BE206" i="2"/>
  <c r="T206" i="2"/>
  <c r="R206" i="2"/>
  <c r="P206" i="2"/>
  <c r="J206" i="2"/>
  <c r="BK196" i="2"/>
  <c r="BI196" i="2"/>
  <c r="BH196" i="2"/>
  <c r="BG196" i="2"/>
  <c r="BE196" i="2"/>
  <c r="T196" i="2"/>
  <c r="R196" i="2"/>
  <c r="P196" i="2"/>
  <c r="P185" i="2" s="1"/>
  <c r="J196" i="2"/>
  <c r="BF196" i="2" s="1"/>
  <c r="BK192" i="2"/>
  <c r="BI192" i="2"/>
  <c r="BH192" i="2"/>
  <c r="BG192" i="2"/>
  <c r="BF192" i="2"/>
  <c r="BE192" i="2"/>
  <c r="T192" i="2"/>
  <c r="R192" i="2"/>
  <c r="P192" i="2"/>
  <c r="J192" i="2"/>
  <c r="BK186" i="2"/>
  <c r="BK185" i="2" s="1"/>
  <c r="BI186" i="2"/>
  <c r="BH186" i="2"/>
  <c r="BG186" i="2"/>
  <c r="BE186" i="2"/>
  <c r="T186" i="2"/>
  <c r="T185" i="2" s="1"/>
  <c r="T184" i="2" s="1"/>
  <c r="R186" i="2"/>
  <c r="P186" i="2"/>
  <c r="J186" i="2"/>
  <c r="BF186" i="2" s="1"/>
  <c r="R185" i="2"/>
  <c r="BK183" i="2"/>
  <c r="BI183" i="2"/>
  <c r="BH183" i="2"/>
  <c r="BG183" i="2"/>
  <c r="BF183" i="2"/>
  <c r="BE183" i="2"/>
  <c r="T183" i="2"/>
  <c r="T182" i="2" s="1"/>
  <c r="R183" i="2"/>
  <c r="P183" i="2"/>
  <c r="J183" i="2"/>
  <c r="BK182" i="2"/>
  <c r="J182" i="2" s="1"/>
  <c r="J100" i="2" s="1"/>
  <c r="R182" i="2"/>
  <c r="P182" i="2"/>
  <c r="BK181" i="2"/>
  <c r="BI181" i="2"/>
  <c r="BH181" i="2"/>
  <c r="BG181" i="2"/>
  <c r="BE181" i="2"/>
  <c r="T181" i="2"/>
  <c r="R181" i="2"/>
  <c r="P181" i="2"/>
  <c r="J181" i="2"/>
  <c r="BF181" i="2" s="1"/>
  <c r="BK180" i="2"/>
  <c r="BI180" i="2"/>
  <c r="BH180" i="2"/>
  <c r="BG180" i="2"/>
  <c r="BE180" i="2"/>
  <c r="T180" i="2"/>
  <c r="R180" i="2"/>
  <c r="P180" i="2"/>
  <c r="J180" i="2"/>
  <c r="BF180" i="2" s="1"/>
  <c r="BK178" i="2"/>
  <c r="BI178" i="2"/>
  <c r="BH178" i="2"/>
  <c r="BG178" i="2"/>
  <c r="BF178" i="2"/>
  <c r="BE178" i="2"/>
  <c r="T178" i="2"/>
  <c r="R178" i="2"/>
  <c r="P178" i="2"/>
  <c r="J178" i="2"/>
  <c r="BK177" i="2"/>
  <c r="BI177" i="2"/>
  <c r="BH177" i="2"/>
  <c r="BG177" i="2"/>
  <c r="BE177" i="2"/>
  <c r="T177" i="2"/>
  <c r="R177" i="2"/>
  <c r="P177" i="2"/>
  <c r="J177" i="2"/>
  <c r="BF177" i="2" s="1"/>
  <c r="BK176" i="2"/>
  <c r="BI176" i="2"/>
  <c r="BH176" i="2"/>
  <c r="BG176" i="2"/>
  <c r="BE176" i="2"/>
  <c r="T176" i="2"/>
  <c r="R176" i="2"/>
  <c r="P176" i="2"/>
  <c r="J176" i="2"/>
  <c r="BF176" i="2" s="1"/>
  <c r="BK174" i="2"/>
  <c r="BI174" i="2"/>
  <c r="BH174" i="2"/>
  <c r="BG174" i="2"/>
  <c r="BF174" i="2"/>
  <c r="BE174" i="2"/>
  <c r="T174" i="2"/>
  <c r="R174" i="2"/>
  <c r="P174" i="2"/>
  <c r="J174" i="2"/>
  <c r="BK172" i="2"/>
  <c r="BI172" i="2"/>
  <c r="BH172" i="2"/>
  <c r="BG172" i="2"/>
  <c r="BE172" i="2"/>
  <c r="T172" i="2"/>
  <c r="R172" i="2"/>
  <c r="P172" i="2"/>
  <c r="J172" i="2"/>
  <c r="BF172" i="2" s="1"/>
  <c r="BK171" i="2"/>
  <c r="BI171" i="2"/>
  <c r="BH171" i="2"/>
  <c r="BG171" i="2"/>
  <c r="BE171" i="2"/>
  <c r="T171" i="2"/>
  <c r="R171" i="2"/>
  <c r="P171" i="2"/>
  <c r="J171" i="2"/>
  <c r="BF171" i="2" s="1"/>
  <c r="BK170" i="2"/>
  <c r="BI170" i="2"/>
  <c r="BH170" i="2"/>
  <c r="BG170" i="2"/>
  <c r="BF170" i="2"/>
  <c r="BE170" i="2"/>
  <c r="T170" i="2"/>
  <c r="R170" i="2"/>
  <c r="P170" i="2"/>
  <c r="J170" i="2"/>
  <c r="BK167" i="2"/>
  <c r="BI167" i="2"/>
  <c r="BH167" i="2"/>
  <c r="BG167" i="2"/>
  <c r="BE167" i="2"/>
  <c r="T167" i="2"/>
  <c r="R167" i="2"/>
  <c r="P167" i="2"/>
  <c r="J167" i="2"/>
  <c r="BF167" i="2" s="1"/>
  <c r="BK164" i="2"/>
  <c r="BI164" i="2"/>
  <c r="BH164" i="2"/>
  <c r="BG164" i="2"/>
  <c r="BE164" i="2"/>
  <c r="T164" i="2"/>
  <c r="R164" i="2"/>
  <c r="P164" i="2"/>
  <c r="J164" i="2"/>
  <c r="BF164" i="2" s="1"/>
  <c r="BK159" i="2"/>
  <c r="BI159" i="2"/>
  <c r="BH159" i="2"/>
  <c r="BG159" i="2"/>
  <c r="BF159" i="2"/>
  <c r="BE159" i="2"/>
  <c r="T159" i="2"/>
  <c r="R159" i="2"/>
  <c r="P159" i="2"/>
  <c r="J159" i="2"/>
  <c r="BK157" i="2"/>
  <c r="BI157" i="2"/>
  <c r="BH157" i="2"/>
  <c r="BG157" i="2"/>
  <c r="BE157" i="2"/>
  <c r="T157" i="2"/>
  <c r="R157" i="2"/>
  <c r="P157" i="2"/>
  <c r="J157" i="2"/>
  <c r="BF157" i="2" s="1"/>
  <c r="BK155" i="2"/>
  <c r="BI155" i="2"/>
  <c r="BH155" i="2"/>
  <c r="BG155" i="2"/>
  <c r="BE155" i="2"/>
  <c r="T155" i="2"/>
  <c r="R155" i="2"/>
  <c r="P155" i="2"/>
  <c r="P150" i="2" s="1"/>
  <c r="J155" i="2"/>
  <c r="BF155" i="2" s="1"/>
  <c r="BK151" i="2"/>
  <c r="BI151" i="2"/>
  <c r="BH151" i="2"/>
  <c r="BG151" i="2"/>
  <c r="BF151" i="2"/>
  <c r="BE151" i="2"/>
  <c r="T151" i="2"/>
  <c r="R151" i="2"/>
  <c r="R150" i="2" s="1"/>
  <c r="P151" i="2"/>
  <c r="J151" i="2"/>
  <c r="BK150" i="2"/>
  <c r="J150" i="2" s="1"/>
  <c r="J99" i="2" s="1"/>
  <c r="T150" i="2"/>
  <c r="BK148" i="2"/>
  <c r="BI148" i="2"/>
  <c r="BH148" i="2"/>
  <c r="BG148" i="2"/>
  <c r="BF148" i="2"/>
  <c r="BE148" i="2"/>
  <c r="T148" i="2"/>
  <c r="R148" i="2"/>
  <c r="P148" i="2"/>
  <c r="J148" i="2"/>
  <c r="BK146" i="2"/>
  <c r="BI146" i="2"/>
  <c r="BH146" i="2"/>
  <c r="BG146" i="2"/>
  <c r="BF146" i="2"/>
  <c r="BE146" i="2"/>
  <c r="T146" i="2"/>
  <c r="R146" i="2"/>
  <c r="P146" i="2"/>
  <c r="J146" i="2"/>
  <c r="BK144" i="2"/>
  <c r="BK137" i="2" s="1"/>
  <c r="BI144" i="2"/>
  <c r="BH144" i="2"/>
  <c r="BG144" i="2"/>
  <c r="BF144" i="2"/>
  <c r="BE144" i="2"/>
  <c r="T144" i="2"/>
  <c r="R144" i="2"/>
  <c r="P144" i="2"/>
  <c r="J144" i="2"/>
  <c r="BK138" i="2"/>
  <c r="BI138" i="2"/>
  <c r="BH138" i="2"/>
  <c r="BG138" i="2"/>
  <c r="BE138" i="2"/>
  <c r="T138" i="2"/>
  <c r="T137" i="2" s="1"/>
  <c r="R138" i="2"/>
  <c r="R137" i="2" s="1"/>
  <c r="R136" i="2" s="1"/>
  <c r="P138" i="2"/>
  <c r="P137" i="2" s="1"/>
  <c r="J138" i="2"/>
  <c r="BF138" i="2" s="1"/>
  <c r="J132" i="2"/>
  <c r="F132" i="2"/>
  <c r="J131" i="2"/>
  <c r="F131" i="2"/>
  <c r="F129" i="2"/>
  <c r="E127" i="2"/>
  <c r="E125" i="2"/>
  <c r="BI114" i="2"/>
  <c r="BH114" i="2"/>
  <c r="BG114" i="2"/>
  <c r="BE114" i="2"/>
  <c r="F35" i="2" s="1"/>
  <c r="AZ95" i="1" s="1"/>
  <c r="BI113" i="2"/>
  <c r="BH113" i="2"/>
  <c r="BG113" i="2"/>
  <c r="BF113" i="2"/>
  <c r="BE113" i="2"/>
  <c r="BI112" i="2"/>
  <c r="BH112" i="2"/>
  <c r="BG112" i="2"/>
  <c r="BF112" i="2"/>
  <c r="BE112" i="2"/>
  <c r="J35" i="2" s="1"/>
  <c r="AV95" i="1" s="1"/>
  <c r="BI111" i="2"/>
  <c r="F39" i="2" s="1"/>
  <c r="BD95" i="1" s="1"/>
  <c r="BD94" i="1" s="1"/>
  <c r="W36" i="1" s="1"/>
  <c r="BH111" i="2"/>
  <c r="BG111" i="2"/>
  <c r="BF111" i="2"/>
  <c r="BE111" i="2"/>
  <c r="BI110" i="2"/>
  <c r="BH110" i="2"/>
  <c r="BG110" i="2"/>
  <c r="BF110" i="2"/>
  <c r="BE110" i="2"/>
  <c r="BI109" i="2"/>
  <c r="BH109" i="2"/>
  <c r="F38" i="2" s="1"/>
  <c r="BC95" i="1" s="1"/>
  <c r="BG109" i="2"/>
  <c r="F37" i="2" s="1"/>
  <c r="BB95" i="1" s="1"/>
  <c r="BB94" i="1" s="1"/>
  <c r="BF109" i="2"/>
  <c r="BE109" i="2"/>
  <c r="J92" i="2"/>
  <c r="J91" i="2"/>
  <c r="F91" i="2"/>
  <c r="F89" i="2"/>
  <c r="E87" i="2"/>
  <c r="J39" i="2"/>
  <c r="J38" i="2"/>
  <c r="J37" i="2"/>
  <c r="J24" i="2"/>
  <c r="E24" i="2"/>
  <c r="J23" i="2"/>
  <c r="J18" i="2"/>
  <c r="E18" i="2"/>
  <c r="F92" i="2" s="1"/>
  <c r="J17" i="2"/>
  <c r="J12" i="2"/>
  <c r="J129" i="2" s="1"/>
  <c r="E7" i="2"/>
  <c r="E85" i="2" s="1"/>
  <c r="CK103" i="1"/>
  <c r="CJ103" i="1"/>
  <c r="CI103" i="1"/>
  <c r="CH103" i="1"/>
  <c r="CG103" i="1"/>
  <c r="CF103" i="1"/>
  <c r="CE103" i="1"/>
  <c r="BZ103" i="1"/>
  <c r="CK102" i="1"/>
  <c r="CJ102" i="1"/>
  <c r="CI102" i="1"/>
  <c r="CH102" i="1"/>
  <c r="CG102" i="1"/>
  <c r="CF102" i="1"/>
  <c r="CE102" i="1"/>
  <c r="BZ102" i="1"/>
  <c r="CK101" i="1"/>
  <c r="CJ101" i="1"/>
  <c r="CI101" i="1"/>
  <c r="CH101" i="1"/>
  <c r="CG101" i="1"/>
  <c r="CF101" i="1"/>
  <c r="CE101" i="1"/>
  <c r="BZ101" i="1"/>
  <c r="CK100" i="1"/>
  <c r="CJ100" i="1"/>
  <c r="CI100" i="1"/>
  <c r="CH100" i="1"/>
  <c r="CG100" i="1"/>
  <c r="CF100" i="1"/>
  <c r="CE100" i="1"/>
  <c r="BZ100" i="1"/>
  <c r="AY97" i="1"/>
  <c r="AX97" i="1"/>
  <c r="AX96" i="1"/>
  <c r="AY95" i="1"/>
  <c r="AX95" i="1"/>
  <c r="AS94" i="1"/>
  <c r="AM90" i="1"/>
  <c r="L90" i="1"/>
  <c r="AM89" i="1"/>
  <c r="L89" i="1"/>
  <c r="AM87" i="1"/>
  <c r="L87" i="1"/>
  <c r="L85" i="1"/>
  <c r="L84" i="1"/>
  <c r="J137" i="2" l="1"/>
  <c r="J98" i="2" s="1"/>
  <c r="BK136" i="2"/>
  <c r="J133" i="4"/>
  <c r="J98" i="4" s="1"/>
  <c r="BK132" i="4"/>
  <c r="BK184" i="2"/>
  <c r="J184" i="2" s="1"/>
  <c r="J101" i="2" s="1"/>
  <c r="J185" i="2"/>
  <c r="J102" i="2" s="1"/>
  <c r="P184" i="2"/>
  <c r="R132" i="4"/>
  <c r="R131" i="4" s="1"/>
  <c r="P136" i="2"/>
  <c r="P132" i="4"/>
  <c r="P131" i="4" s="1"/>
  <c r="AU97" i="1" s="1"/>
  <c r="R184" i="2"/>
  <c r="R135" i="2" s="1"/>
  <c r="AX94" i="1"/>
  <c r="W34" i="1"/>
  <c r="BC94" i="1"/>
  <c r="T136" i="2"/>
  <c r="T135" i="2" s="1"/>
  <c r="J132" i="3"/>
  <c r="J98" i="3" s="1"/>
  <c r="BK131" i="3"/>
  <c r="J89" i="2"/>
  <c r="F127" i="3"/>
  <c r="J127" i="3"/>
  <c r="F35" i="4"/>
  <c r="AZ97" i="1" s="1"/>
  <c r="AZ94" i="1" s="1"/>
  <c r="J125" i="4"/>
  <c r="AV94" i="1" l="1"/>
  <c r="J132" i="4"/>
  <c r="J97" i="4" s="1"/>
  <c r="BK131" i="4"/>
  <c r="J131" i="4" s="1"/>
  <c r="J96" i="4" s="1"/>
  <c r="W35" i="1"/>
  <c r="AY94" i="1"/>
  <c r="J131" i="3"/>
  <c r="J97" i="3" s="1"/>
  <c r="BK130" i="3"/>
  <c r="J130" i="3" s="1"/>
  <c r="J96" i="3" s="1"/>
  <c r="P135" i="2"/>
  <c r="AU95" i="1" s="1"/>
  <c r="AU94" i="1" s="1"/>
  <c r="J136" i="2"/>
  <c r="J97" i="2" s="1"/>
  <c r="BK135" i="2"/>
  <c r="J135" i="2" s="1"/>
  <c r="J96" i="2" s="1"/>
  <c r="J30" i="2" l="1"/>
  <c r="J30" i="3"/>
  <c r="J30" i="4"/>
  <c r="J114" i="2" l="1"/>
  <c r="J110" i="4"/>
  <c r="J109" i="3"/>
  <c r="J103" i="3" l="1"/>
  <c r="BF109" i="3"/>
  <c r="BF110" i="4"/>
  <c r="J104" i="4"/>
  <c r="BF114" i="2"/>
  <c r="J108" i="2"/>
  <c r="J31" i="2" l="1"/>
  <c r="J32" i="2" s="1"/>
  <c r="J116" i="2"/>
  <c r="J31" i="4"/>
  <c r="J32" i="4" s="1"/>
  <c r="J112" i="4"/>
  <c r="F36" i="2"/>
  <c r="BA95" i="1" s="1"/>
  <c r="BA94" i="1" s="1"/>
  <c r="J36" i="2"/>
  <c r="AW95" i="1" s="1"/>
  <c r="AT95" i="1" s="1"/>
  <c r="F36" i="3"/>
  <c r="BA96" i="1" s="1"/>
  <c r="J36" i="3"/>
  <c r="AW96" i="1" s="1"/>
  <c r="AT96" i="1" s="1"/>
  <c r="J36" i="4"/>
  <c r="AW97" i="1" s="1"/>
  <c r="AT97" i="1" s="1"/>
  <c r="F36" i="4"/>
  <c r="BA97" i="1" s="1"/>
  <c r="J31" i="3"/>
  <c r="J32" i="3" s="1"/>
  <c r="J111" i="3"/>
  <c r="J41" i="3" l="1"/>
  <c r="AG96" i="1"/>
  <c r="AN96" i="1" s="1"/>
  <c r="AG97" i="1"/>
  <c r="AN97" i="1" s="1"/>
  <c r="J41" i="4"/>
  <c r="W33" i="1"/>
  <c r="AW94" i="1"/>
  <c r="J41" i="2"/>
  <c r="AG95" i="1"/>
  <c r="AK33" i="1" l="1"/>
  <c r="AT94" i="1"/>
  <c r="AN95" i="1"/>
  <c r="AG94" i="1"/>
  <c r="AN94" i="1" l="1"/>
  <c r="AG103" i="1"/>
  <c r="AG102" i="1"/>
  <c r="AG100" i="1"/>
  <c r="AG101" i="1"/>
  <c r="AK26" i="1"/>
  <c r="CD101" i="1" l="1"/>
  <c r="AV101" i="1"/>
  <c r="BY101" i="1" s="1"/>
  <c r="AV100" i="1"/>
  <c r="BY100" i="1" s="1"/>
  <c r="AK32" i="1" s="1"/>
  <c r="AG99" i="1"/>
  <c r="CD100" i="1"/>
  <c r="AV102" i="1"/>
  <c r="BY102" i="1" s="1"/>
  <c r="CD102" i="1"/>
  <c r="AN103" i="1"/>
  <c r="AV103" i="1"/>
  <c r="BY103" i="1" s="1"/>
  <c r="CD103" i="1"/>
  <c r="AN100" i="1" l="1"/>
  <c r="W32" i="1"/>
  <c r="AN101" i="1"/>
  <c r="AN102" i="1"/>
  <c r="AK27" i="1"/>
  <c r="AK29" i="1" s="1"/>
  <c r="AK38" i="1" s="1"/>
  <c r="AG105" i="1"/>
  <c r="AN99" i="1" l="1"/>
  <c r="AN105" i="1" s="1"/>
</calcChain>
</file>

<file path=xl/sharedStrings.xml><?xml version="1.0" encoding="utf-8"?>
<sst xmlns="http://schemas.openxmlformats.org/spreadsheetml/2006/main" count="2841" uniqueCount="570">
  <si>
    <t>Export Komplet</t>
  </si>
  <si>
    <t>2.0</t>
  </si>
  <si>
    <t>False</t>
  </si>
  <si>
    <t>{684cf150-f5e9-47e8-81e4-67953d3d316f}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</si>
  <si>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</si>
  <si>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</si>
  <si>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</si>
  <si>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</si>
  <si>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</si>
  <si>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</si>
  <si>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</si>
  <si>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</si>
  <si>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</t>
  </si>
  <si>
    <t>Stavba:</t>
  </si>
  <si>
    <t>Rekonštrukcia ŽELEZNIČNÁ STANICA LOZORNO</t>
  </si>
  <si>
    <t>JKSO:</t>
  </si>
  <si>
    <t>KS:</t>
  </si>
  <si>
    <t>Miesto:</t>
  </si>
  <si>
    <t>Lozorno</t>
  </si>
  <si>
    <t>Dátum:</t>
  </si>
  <si>
    <t>31. 7. 2024</t>
  </si>
  <si>
    <t>Objednávateľ:</t>
  </si>
  <si>
    <t>IČO:</t>
  </si>
  <si>
    <t>obec Lozorno</t>
  </si>
  <si>
    <t>IČ DPH:</t>
  </si>
  <si>
    <t>Zhotoviteľ:</t>
  </si>
  <si>
    <t>Vyplň údaj</t>
  </si>
  <si>
    <t>Projektant:</t>
  </si>
  <si>
    <t>Arch. kancelária: ČERVENÁSVITEK</t>
  </si>
  <si>
    <t>True</t>
  </si>
  <si>
    <t>Spracovateľ:</t>
  </si>
  <si>
    <t xml:space="preserve"> 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</si>
  <si>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</si>
  <si>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</si>
  <si>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</si>
  <si>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</si>
  <si>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</si>
  <si>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</si>
  <si>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</si>
  <si>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</si>
  <si>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</si>
  <si>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</si>
  <si>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</si>
  <si>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</si>
  <si>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</si>
  <si>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</si>
  <si>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</si>
  <si>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</si>
  <si>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</si>
  <si>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</si>
  <si>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</si>
  <si>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</si>
  <si>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</si>
  <si>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</si>
  <si>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</si>
  <si>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</si>
  <si>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</si>
  <si>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</si>
  <si>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</si>
  <si>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</si>
  <si>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</si>
  <si>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</si>
  <si>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</si>
  <si>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</si>
  <si>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</si>
  <si>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</si>
  <si>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</si>
  <si>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</si>
  <si>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</si>
  <si>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</si>
  <si>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</si>
  <si>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</si>
  <si>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</si>
  <si>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</si>
  <si>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</si>
  <si>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</si>
  <si>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</si>
  <si>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</si>
  <si>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</si>
  <si>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</si>
  <si>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</si>
  <si>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Rekonštrukcia železničnej stanice Lozorno</t>
  </si>
  <si>
    <t>STA</t>
  </si>
  <si>
    <t>1</t>
  </si>
  <si>
    <t>{526b6d56-ba16-4290-9451-cb92da524b6c}</t>
  </si>
  <si>
    <t>02</t>
  </si>
  <si>
    <t>Bleskozvod a uzemnenie</t>
  </si>
  <si>
    <t>{280ba21c-272c-4668-9a29-19cbd087896b}</t>
  </si>
  <si>
    <t>03</t>
  </si>
  <si>
    <t>Vsak</t>
  </si>
  <si>
    <t>{c17cf9a6-3429-4de9-9f84-b1361dfcce46}</t>
  </si>
  <si>
    <t>2) Ostatné náklady zo súhrnného listu</t>
  </si>
  <si>
    <t>Percent. zadanie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</si>
  <si>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</si>
  <si>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</si>
  <si>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</si>
  <si>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</si>
  <si>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</si>
  <si>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</si>
  <si>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</si>
  <si>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le</t>
  </si>
  <si>
    <t>Montáž lešenia ľahkého pracovného radového s podlahami šírky nad 1,00 do 1,20 m, výšky do 10 m</t>
  </si>
  <si>
    <t>163,869</t>
  </si>
  <si>
    <t>2</t>
  </si>
  <si>
    <t>o1</t>
  </si>
  <si>
    <t>Príprava vonkajšieho podkladu stien penetráciou základnou</t>
  </si>
  <si>
    <t>15,342</t>
  </si>
  <si>
    <t>KRYCÍ LIST ROZPOČTU</t>
  </si>
  <si>
    <t>str</t>
  </si>
  <si>
    <t xml:space="preserve">Demontáž keramickej krytiny pálenej uloženej na sucho do 30 ks/m2, do sutiny, sklon strechy do 45°, </t>
  </si>
  <si>
    <t>190,62</t>
  </si>
  <si>
    <t>tk1</t>
  </si>
  <si>
    <t>Laty a lišty z mäkkého reziva neopracované omietané impregnované akosť I</t>
  </si>
  <si>
    <t>2,159</t>
  </si>
  <si>
    <t>Objekt:</t>
  </si>
  <si>
    <t>01 - Rekonštrukcia železničnej stanice Lozorno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</si>
  <si>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</si>
  <si>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</si>
  <si>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</si>
  <si>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</si>
  <si>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</si>
  <si>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</si>
  <si>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</si>
  <si>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</si>
  <si>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</si>
  <si>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</si>
  <si>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</si>
  <si>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</si>
  <si>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</si>
  <si>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</si>
  <si>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</si>
  <si>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</si>
  <si>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</si>
  <si>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</si>
  <si>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</si>
  <si>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</si>
  <si>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</si>
  <si>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</si>
  <si>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</si>
  <si>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</si>
  <si>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</si>
  <si>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</si>
  <si>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</si>
  <si>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</si>
  <si>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</si>
  <si>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</si>
  <si>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</si>
  <si>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</si>
  <si>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</si>
  <si>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</si>
  <si>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</si>
  <si>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</si>
  <si>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</si>
  <si>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</si>
  <si>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</si>
  <si>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</si>
  <si>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</si>
  <si>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</si>
  <si>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622460121.S</t>
  </si>
  <si>
    <t>m2</t>
  </si>
  <si>
    <t>4</t>
  </si>
  <si>
    <t>1821058994</t>
  </si>
  <si>
    <t>VV</t>
  </si>
  <si>
    <t>"komíny</t>
  </si>
  <si>
    <t>(0,47*4)*3,1</t>
  </si>
  <si>
    <t>(0,47*2+0,54*2)*3,1</t>
  </si>
  <si>
    <t>(0,47*4)*1,73</t>
  </si>
  <si>
    <t>Súčet</t>
  </si>
  <si>
    <t>622460363.S-1</t>
  </si>
  <si>
    <t>Vodeodolná omietka - hr. 10mm (napr. IZONIL)</t>
  </si>
  <si>
    <t>-1679871333</t>
  </si>
  <si>
    <t>3</t>
  </si>
  <si>
    <t>622491301.S</t>
  </si>
  <si>
    <t>Fasádny náter, dvojnásobný</t>
  </si>
  <si>
    <t>156438930</t>
  </si>
  <si>
    <t>627452631.S</t>
  </si>
  <si>
    <t>Oprava škárovania tehlového muriva stien komínov nad strechou cementovou maltou  nad 20 do 30 %</t>
  </si>
  <si>
    <t>-1922200118</t>
  </si>
  <si>
    <t>9</t>
  </si>
  <si>
    <t>Ostatné konštrukcie a práce-búranie</t>
  </si>
  <si>
    <t>5</t>
  </si>
  <si>
    <t>941941041.S</t>
  </si>
  <si>
    <t>1603998880</t>
  </si>
  <si>
    <t xml:space="preserve">(0,17+8,475-1,8)*9,57*2  </t>
  </si>
  <si>
    <t>(0,17+8,475-1,8)*(1,2*4)</t>
  </si>
  <si>
    <t>941941291.S</t>
  </si>
  <si>
    <t>Príplatok za prvý a každý ďalší i začatý mesiac použitia lešenia ľahkého pracovného radového s podlahami šírky nad 1,00 do 1,20 m, výšky do 10 m</t>
  </si>
  <si>
    <t>-46805225</t>
  </si>
  <si>
    <t>le*2</t>
  </si>
  <si>
    <t>7</t>
  </si>
  <si>
    <t>941941841.S</t>
  </si>
  <si>
    <t>Demontáž lešenia ľahkého pracovného radového s podlahami šírky nad 1,00 do 1,20 m, výšky do 10 m</t>
  </si>
  <si>
    <t>-1751361371</t>
  </si>
  <si>
    <t>8</t>
  </si>
  <si>
    <t>941955001.S</t>
  </si>
  <si>
    <t>Lešenie ľahké pracovné pomocné, s výškou lešeňovej podlahy do 1,20 m</t>
  </si>
  <si>
    <t>826866903</t>
  </si>
  <si>
    <t>1,2*(0,47*4)*2</t>
  </si>
  <si>
    <t>1,2*(0,47*2+0,54*2)*2</t>
  </si>
  <si>
    <t>941955004.S</t>
  </si>
  <si>
    <t>Lešenie ľahké pracovné pomocné s výškou lešeňovej podlahy nad 2,50 do 3,5 m</t>
  </si>
  <si>
    <t>1276762124</t>
  </si>
  <si>
    <t>1,2*(11,925+0,8*2)*2</t>
  </si>
  <si>
    <t>10</t>
  </si>
  <si>
    <t>952903011.S</t>
  </si>
  <si>
    <t>Čistenie fasád tlakovou vodou od prachu, usadenín a pavučín z úrovne terénu</t>
  </si>
  <si>
    <t>76610550</t>
  </si>
  <si>
    <t>"očistenie komín. muriva po otlčení omietky</t>
  </si>
  <si>
    <t>11</t>
  </si>
  <si>
    <t>953842110.S-1</t>
  </si>
  <si>
    <t>Vyvložkovanie existujúceho komínového telesa výšky cca 8,2 m komínovými vložkami (napr. Schiedel) DN 200 mm, vrátane kom. nerez. striešky + príslušenstva a krycej dosky osadenej do malt. lôžka</t>
  </si>
  <si>
    <t>súb.</t>
  </si>
  <si>
    <t>1573047013</t>
  </si>
  <si>
    <t>12</t>
  </si>
  <si>
    <t>953842130.S</t>
  </si>
  <si>
    <t>Vyvložkovanie existujúceho komínového telesa výšky cca 9,2 m komínovými vložkami (napr. Schiedel) DN 200 mm, vrátane kom. nerez. striešky + príslušenstva a krycej dosky osadenej do malt. lôžka, podľa det. D.1.1.14</t>
  </si>
  <si>
    <t>544476264</t>
  </si>
  <si>
    <t>13</t>
  </si>
  <si>
    <t>972054311.S-1</t>
  </si>
  <si>
    <t>Odbúranie bet. krycích dosiek na murovaných komínoch</t>
  </si>
  <si>
    <t>ks</t>
  </si>
  <si>
    <t>-656253655</t>
  </si>
  <si>
    <t>14</t>
  </si>
  <si>
    <t>978015291.S</t>
  </si>
  <si>
    <t>Otlčenie omietok vonkajších priečelí jednoduchých, s vyškriabaním škár, očistením muriva, v rozsahu do 100 %,  -0,05900t</t>
  </si>
  <si>
    <t>-2069617952</t>
  </si>
  <si>
    <t>15</t>
  </si>
  <si>
    <t>979011111.S</t>
  </si>
  <si>
    <t>Zvislá doprava sutiny a vybúraných hmôt za prvé podlažie nad alebo pod základným podlažím</t>
  </si>
  <si>
    <t>t</t>
  </si>
  <si>
    <t>-108519202</t>
  </si>
  <si>
    <t>16</t>
  </si>
  <si>
    <t>979081111.S</t>
  </si>
  <si>
    <t>Odvoz sutiny a vybúraných hmôt na skládku do 1 km</t>
  </si>
  <si>
    <t>-1505069088</t>
  </si>
  <si>
    <t>17</t>
  </si>
  <si>
    <t>979081121.S</t>
  </si>
  <si>
    <t>Odvoz sutiny a vybúraných hmôt na skládku za každý ďalší 1 km (uvažované do 16 km)</t>
  </si>
  <si>
    <t>-348755966</t>
  </si>
  <si>
    <t>19,499*15 'Prepočítané koeficientom množstva</t>
  </si>
  <si>
    <t>18</t>
  </si>
  <si>
    <t>979082111.S</t>
  </si>
  <si>
    <t>Vnútrostavenisková doprava sutiny a vybúraných hmôt do 10 m</t>
  </si>
  <si>
    <t>-1280033213</t>
  </si>
  <si>
    <t>19</t>
  </si>
  <si>
    <t>979089612.S</t>
  </si>
  <si>
    <t>Poplatok za skládku - iné odpady zo stavieb a demolácií (17 09), ostatné</t>
  </si>
  <si>
    <t>280370841</t>
  </si>
  <si>
    <t>99</t>
  </si>
  <si>
    <t>Presun hmôt HSV</t>
  </si>
  <si>
    <t>999281111.S</t>
  </si>
  <si>
    <t>Presun hmôt pre opravy a údržbu objektov vrátane vonkajších plášťov výšky do 25 m</t>
  </si>
  <si>
    <t>548406334</t>
  </si>
  <si>
    <t>PSV</t>
  </si>
  <si>
    <t>Práce a dodávky PSV</t>
  </si>
  <si>
    <t>762</t>
  </si>
  <si>
    <t>Konštrukcie tesárske</t>
  </si>
  <si>
    <t>21</t>
  </si>
  <si>
    <t>762341201.S</t>
  </si>
  <si>
    <t>Montáž latovania jednoduchých striech pre sklon do 60°</t>
  </si>
  <si>
    <t>m</t>
  </si>
  <si>
    <t>-322230262</t>
  </si>
  <si>
    <t>"laty</t>
  </si>
  <si>
    <t xml:space="preserve">"1,0/0,17  "= 5,882 bm/m2 </t>
  </si>
  <si>
    <t>(7,06*13,5*2)*5,9</t>
  </si>
  <si>
    <t>Medzisúčet</t>
  </si>
  <si>
    <t>22</t>
  </si>
  <si>
    <t>762341253.S</t>
  </si>
  <si>
    <t>Montáž kontralát pre sklon nad 35°</t>
  </si>
  <si>
    <t>-1458089473</t>
  </si>
  <si>
    <t>"13x2 jestvuj. krokva</t>
  </si>
  <si>
    <t>(13*2)*7,06</t>
  </si>
  <si>
    <t>23</t>
  </si>
  <si>
    <t>M</t>
  </si>
  <si>
    <t>605430000203.S</t>
  </si>
  <si>
    <t>m3</t>
  </si>
  <si>
    <t>32</t>
  </si>
  <si>
    <t>312779251</t>
  </si>
  <si>
    <t>(7,06*13,5*2)*5,9*0,05*0,03*1,1</t>
  </si>
  <si>
    <t>"kontry</t>
  </si>
  <si>
    <t>(13*2)*7,06*0,05*0,03*1,1</t>
  </si>
  <si>
    <t>24</t>
  </si>
  <si>
    <t>762342811.S</t>
  </si>
  <si>
    <t>Demontáž latovania striech so sklonom do 60° pri osovej vzdialenosti lát do 0,22 m, -0,00700 t</t>
  </si>
  <si>
    <t>-1602015866</t>
  </si>
  <si>
    <t>"laty + kontry</t>
  </si>
  <si>
    <t>(7,06*13,5*2)*2</t>
  </si>
  <si>
    <t>25</t>
  </si>
  <si>
    <t>762395000.S</t>
  </si>
  <si>
    <t>Spojovacie prostriedky pre viazané konštrukcie krovov, debnenie a laťovanie, nadstrešné konštr., spádové kliny - svorky, dosky, klince, pásová oceľ, vruty</t>
  </si>
  <si>
    <t>818602034</t>
  </si>
  <si>
    <t>tk1/1,10</t>
  </si>
  <si>
    <t>26</t>
  </si>
  <si>
    <t>998762202.S</t>
  </si>
  <si>
    <t>Presun hmôt pre konštrukcie tesárske v objektoch výšky do 12 m</t>
  </si>
  <si>
    <t>%</t>
  </si>
  <si>
    <t>-50893616</t>
  </si>
  <si>
    <t>764</t>
  </si>
  <si>
    <t>Konštrukcie klampiarske</t>
  </si>
  <si>
    <t>27</t>
  </si>
  <si>
    <t>764321891.S-1</t>
  </si>
  <si>
    <t>Demontáž oplechovania štítu šikmej strechy s tvrdou krytinou bez podkladového plechu do 30°, príplatok za sklon nad 30° do 45°</t>
  </si>
  <si>
    <t>702858948</t>
  </si>
  <si>
    <t>28</t>
  </si>
  <si>
    <t>764322230.S-1</t>
  </si>
  <si>
    <t>Oplechovanie z pozinkovaného PZ plechu, štítu strechy s tvrdou krytinou</t>
  </si>
  <si>
    <t>-1249264174</t>
  </si>
  <si>
    <t>7,06*2*2</t>
  </si>
  <si>
    <t>29</t>
  </si>
  <si>
    <t>764322830.S-1</t>
  </si>
  <si>
    <t>Demontáž oplechovania štítu šikmej strechy s tvrdou krytinou bez podkladového plechu do 30°</t>
  </si>
  <si>
    <t>398748781</t>
  </si>
  <si>
    <t>30</t>
  </si>
  <si>
    <t>764339210.S</t>
  </si>
  <si>
    <t>Lemovanie z pozinkovaného PZ plechu, komínov v ploche na vlnitej, šablónovej alebo tvrdej krytine, vrátane príslušenstva (dilat. lišta, podkladná doska) podľa PD - č.v. D.1.1.14</t>
  </si>
  <si>
    <t>-2065878921</t>
  </si>
  <si>
    <t>(0,47*4)</t>
  </si>
  <si>
    <t>(0,47*2+0,54*2)</t>
  </si>
  <si>
    <t>31</t>
  </si>
  <si>
    <t>764339810.S</t>
  </si>
  <si>
    <t>Demontáž lemovania komínov na vlnitej alebo hladkej krytine v ploche, so sklonom do 30°  -0,00720t</t>
  </si>
  <si>
    <t>-479027054</t>
  </si>
  <si>
    <t>(0,47*4)*0,4</t>
  </si>
  <si>
    <t>(0,47*2+0,54*2)*0,4</t>
  </si>
  <si>
    <t>764339891.S</t>
  </si>
  <si>
    <t>Demontáž lemovania komínov, príplatok za sklon nad 30° do 45°</t>
  </si>
  <si>
    <t>580151784</t>
  </si>
  <si>
    <t>33</t>
  </si>
  <si>
    <t>764352227.S</t>
  </si>
  <si>
    <t>Žľaby z pozinkovaného PZ plechu, pododkvapové polkruhové</t>
  </si>
  <si>
    <t>2070632121</t>
  </si>
  <si>
    <t>(11,952+0,8*2)*2</t>
  </si>
  <si>
    <t>34</t>
  </si>
  <si>
    <t>764352810.S</t>
  </si>
  <si>
    <t>Demontáž žľabov pododkvapových polkruhových so sklonom do 30st. rš 330 mm,  -0,00330t</t>
  </si>
  <si>
    <t>637569887</t>
  </si>
  <si>
    <t>35</t>
  </si>
  <si>
    <t>764359212.S</t>
  </si>
  <si>
    <t>Kotlík kónický z pozinkovaného PZ plechu, pre rúry s priemerom od 100 do 125 mm</t>
  </si>
  <si>
    <t>1649238455</t>
  </si>
  <si>
    <t>36</t>
  </si>
  <si>
    <t>764359810.S</t>
  </si>
  <si>
    <t>Demontáž kotlíka kónického, so sklonom žľabu do 30st.,  -0,00110t</t>
  </si>
  <si>
    <t>-398931156</t>
  </si>
  <si>
    <t>37</t>
  </si>
  <si>
    <t>764454254.S</t>
  </si>
  <si>
    <t>Zvodové rúry z pozinkovaného PZ plechu hr. 0,6 mm, vrátane lemov so zaústením, manžiet, kolien, vpustov vody a prechodových kusov, kruhové</t>
  </si>
  <si>
    <t>1497507128</t>
  </si>
  <si>
    <t>(0,17+4,07+0,5)*(2+2)</t>
  </si>
  <si>
    <t>38</t>
  </si>
  <si>
    <t>764454802.S</t>
  </si>
  <si>
    <t>Demontáž odpadových rúr alebo ich častí rúr kruhových</t>
  </si>
  <si>
    <t>-582562049</t>
  </si>
  <si>
    <t>(0,17+4,07+0,5)*2</t>
  </si>
  <si>
    <t>39</t>
  </si>
  <si>
    <t>998764202.S</t>
  </si>
  <si>
    <t>Presun hmôt pre konštrukcie klampiarske v objektoch výšky nad 6 do 12 m</t>
  </si>
  <si>
    <t>1388588510</t>
  </si>
  <si>
    <t>765</t>
  </si>
  <si>
    <t>Konštrukcie - krytiny tvrdé</t>
  </si>
  <si>
    <t>40</t>
  </si>
  <si>
    <t>765310237.S</t>
  </si>
  <si>
    <t>Hrebeň z hrebenáčov pre krytinu hladkú, s použitím vetracieho pásu, sklon od 35° do 60°</t>
  </si>
  <si>
    <t>-686216842</t>
  </si>
  <si>
    <t>13,5</t>
  </si>
  <si>
    <t>41</t>
  </si>
  <si>
    <t>765311819.S</t>
  </si>
  <si>
    <t>Demontáž keramickej krytiny pálenej uloženej na sucho nad 30 ks/m2, do sutiny, sklon strechy do 45°, -0,08t</t>
  </si>
  <si>
    <t>-1739389434</t>
  </si>
  <si>
    <t>7,06*13,5*2</t>
  </si>
  <si>
    <t>42</t>
  </si>
  <si>
    <t>765312301</t>
  </si>
  <si>
    <t>Keramická krytina ref. TONDACH Bobrovka, ukladané na striedačku, jednoduchých striech, sklon od 35° do 60°, vrátane príslušenstva</t>
  </si>
  <si>
    <t>-778705905</t>
  </si>
  <si>
    <t>43</t>
  </si>
  <si>
    <t>765318866.S</t>
  </si>
  <si>
    <t>Demontáž hrebeňa a nárožia z keramickej krytiny pálenej uloženej na sucho, do sutiny, sklon strechy do 45°, -0,02t</t>
  </si>
  <si>
    <t>23448316</t>
  </si>
  <si>
    <t>44</t>
  </si>
  <si>
    <t>765901166-1</t>
  </si>
  <si>
    <t>Poistná hydroizolácia (ref. HOMESEAL)</t>
  </si>
  <si>
    <t>1799605813</t>
  </si>
  <si>
    <t>45</t>
  </si>
  <si>
    <t>998765202.S</t>
  </si>
  <si>
    <t>Presun hmôt pre tvrdé krytiny v objektoch výšky nad 6 do 12 m</t>
  </si>
  <si>
    <t>406129843</t>
  </si>
  <si>
    <t>766</t>
  </si>
  <si>
    <t>Konštrukcie stolárske</t>
  </si>
  <si>
    <t>46</t>
  </si>
  <si>
    <t>766421213.S-1</t>
  </si>
  <si>
    <t>D+M obloženia podhľadov rovných palubovkami na pero a drážku z mäkkého dreva, š. nad 80 do 100 mm</t>
  </si>
  <si>
    <t>-1113111168</t>
  </si>
  <si>
    <t>0,8*(7,06*4)  "štít</t>
  </si>
  <si>
    <t>"pri odkvape</t>
  </si>
  <si>
    <t>0,95*(13,5-0,8*2)*2</t>
  </si>
  <si>
    <t>0,2*13,5*2  "v mieste žľabu</t>
  </si>
  <si>
    <t>47</t>
  </si>
  <si>
    <t>998766202.S</t>
  </si>
  <si>
    <t>Presun hmot pre konštrukcie stolárske v objektoch výšky nad 6 do 12 m</t>
  </si>
  <si>
    <t>1612621047</t>
  </si>
  <si>
    <t xml:space="preserve">K správnemu naceneniu výkazu výmer je potrebné naštudovanie PD. Naceniť je potrebné jestvujúci výkaz výmer podľa pokynov tendrového zadávateľa, resp. navrhu zmluvy o dielo.		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</si>
  <si>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parametricky. 		</t>
  </si>
  <si>
    <t xml:space="preserve">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	</t>
  </si>
  <si>
    <t xml:space="preserve">Výmery položiek presunov hmot PSV vyjadrených mernými jednotkami v percentách % si uchádzač výpĺna sám podla metodiky rozpočtárskych programov napr. Cenkros, ODIS.	</t>
  </si>
  <si>
    <t xml:space="preserve">V prípade, že sa v projekte/rozpočte uvedie konkrétny výrobok, jedná sa len o referenciu a je možné ho nahradiť materiálmi a výrobkami s rovnocennými alebo lepšími technickými prarametrami, podľa pravidla pre ekvivalent, uvedeného v súťažných podkladov.	</t>
  </si>
  <si>
    <t xml:space="preserve">Dodávateľ môže pouziť VRN-y a zahrnie si do nich alebo do jednotkových cien aj napr. označenie staveniska, čistenie komunikacií, opatrenia pre stav. v zimnom období, poistenie, geodet. merania a dokumentáciu, skúšky, vzorky, dielenskú dokumentáciu(okrem oceĺ.haly a fasády - položky oddiel K, staveb. výťah, žeriav v súčinnosti a položkami pre zvislý presun hmôt vo všetkých výkazoch, vyčistenie všetkých dotknutých plôch od stavebného odpadu, aj ako príprava pre sadové úpravy a režijné náklady, vzniknuté odpady počas výstavby napr. obalové materiály. Ak zhotoviteľ neuvedie VRN-y a zahrnie si ich do jednotkových cien, tak nebude vylúčený zo súťaže. Súčasťou odovzdanej cenovej ponuky musia aj tieto náklady už byť zahrnuté.				</t>
  </si>
  <si>
    <t>02 - Bleskozvod a uzemnenie</t>
  </si>
  <si>
    <t>D1 - Práce a dodávky M</t>
  </si>
  <si>
    <t xml:space="preserve">    21-M22 - Bleskozvod - montáž</t>
  </si>
  <si>
    <t xml:space="preserve">    21-M22m - Bleskozvod - materiál</t>
  </si>
  <si>
    <t xml:space="preserve">    46-M - Zemné práce pre územnenie</t>
  </si>
  <si>
    <t>D1</t>
  </si>
  <si>
    <t>Práce a dodávky M</t>
  </si>
  <si>
    <t>21-M22</t>
  </si>
  <si>
    <t>Bleskozvod - montáž</t>
  </si>
  <si>
    <t>210220101</t>
  </si>
  <si>
    <t>Zvodový vodič včítane podpery AlMgSi  D 8 mm</t>
  </si>
  <si>
    <t>64</t>
  </si>
  <si>
    <t>210220022</t>
  </si>
  <si>
    <t>Uzemňovacie vedenie v zemi včít. svoriek, prepojenia, izolácie spojov FeZn D - 10 mm</t>
  </si>
  <si>
    <t>210220021</t>
  </si>
  <si>
    <t>Uzemňovacie vedenie v zemi včít. svoriek, prepojenia, izolácie spojov FeZn do 120 mm2</t>
  </si>
  <si>
    <t>210220231</t>
  </si>
  <si>
    <t>Zachyt.tyč včít.upevnenia do 2,5m dľžky tyče</t>
  </si>
  <si>
    <t>210220401</t>
  </si>
  <si>
    <t>Označenie zvodov štítkami smaltované, z umelej hmoty</t>
  </si>
  <si>
    <t>210220301</t>
  </si>
  <si>
    <t>Bleskozvodová svorka do 2 skrutiek (SS, SR 03)</t>
  </si>
  <si>
    <t>210220302</t>
  </si>
  <si>
    <t>Bleskozvodová svorka nad 2 skrutky (ST, SJ, SK, SZ, SR 01, 02)</t>
  </si>
  <si>
    <t>210010313</t>
  </si>
  <si>
    <t>Krabica odbočná s viečkom, bez zapojenia (KO 125) štvorcová</t>
  </si>
  <si>
    <t>210010004</t>
  </si>
  <si>
    <t>Rúrka ohybná elektroinštalačná, uložená pod omietkou, typ 23 - 29 mm</t>
  </si>
  <si>
    <t>210990035</t>
  </si>
  <si>
    <t>Kapsa pre krabicu KO</t>
  </si>
  <si>
    <t>21099005s</t>
  </si>
  <si>
    <t>Drážka pre zvod 30x30 mm</t>
  </si>
  <si>
    <t>2199021</t>
  </si>
  <si>
    <t>Revízna správa</t>
  </si>
  <si>
    <t>2199011</t>
  </si>
  <si>
    <t>PPV</t>
  </si>
  <si>
    <t>21-M22m</t>
  </si>
  <si>
    <t>Bleskozvod - materiál</t>
  </si>
  <si>
    <t>1561522500</t>
  </si>
  <si>
    <t>Drôt ťahaný  pozinkovaný mäkký   d 10,00mm</t>
  </si>
  <si>
    <t>kg</t>
  </si>
  <si>
    <t>256</t>
  </si>
  <si>
    <t>1561523504</t>
  </si>
  <si>
    <t>Drôt ťahaný ALMGSI mäkký   d 8.00mm</t>
  </si>
  <si>
    <t>1561523505</t>
  </si>
  <si>
    <t>Drôt ťahaný ALMGSI mäkký   d 8.00mm izolov.</t>
  </si>
  <si>
    <t>3541267594</t>
  </si>
  <si>
    <t>Pás FeZn 30/4mm</t>
  </si>
  <si>
    <t>3541267585</t>
  </si>
  <si>
    <t>Podpera vedenia PV01</t>
  </si>
  <si>
    <t>3541267586</t>
  </si>
  <si>
    <t>Podpera vedenia PVxx</t>
  </si>
  <si>
    <t>3540300400</t>
  </si>
  <si>
    <t>HR-Zberná tyč JP20</t>
  </si>
  <si>
    <t>3539333214</t>
  </si>
  <si>
    <t>HR-držiak DJ 1</t>
  </si>
  <si>
    <t>3539333215</t>
  </si>
  <si>
    <t>HR-držiak JD 4h</t>
  </si>
  <si>
    <t>3538366028</t>
  </si>
  <si>
    <t>HR-držiak DJ 4d</t>
  </si>
  <si>
    <t>3540300404</t>
  </si>
  <si>
    <t>HR-Ochranná strieška OS1</t>
  </si>
  <si>
    <t>48</t>
  </si>
  <si>
    <t>3539539619</t>
  </si>
  <si>
    <t>Štítok do 5 písmen 10x15 mm</t>
  </si>
  <si>
    <t>50</t>
  </si>
  <si>
    <t>3534355733</t>
  </si>
  <si>
    <t>HR-Svorka SS</t>
  </si>
  <si>
    <t>52</t>
  </si>
  <si>
    <t>3540408300</t>
  </si>
  <si>
    <t>HR-Svorka SZ</t>
  </si>
  <si>
    <t>54</t>
  </si>
  <si>
    <t>3540406200</t>
  </si>
  <si>
    <t>HR-Svorka SO</t>
  </si>
  <si>
    <t>56</t>
  </si>
  <si>
    <t>3540405901</t>
  </si>
  <si>
    <t>HR-Svorka SR 02</t>
  </si>
  <si>
    <t>58</t>
  </si>
  <si>
    <t>3540405902</t>
  </si>
  <si>
    <t>HR-Svorka SR 03</t>
  </si>
  <si>
    <t>60</t>
  </si>
  <si>
    <t>3540405905</t>
  </si>
  <si>
    <t>HR-Svorka SJ 01</t>
  </si>
  <si>
    <t>62</t>
  </si>
  <si>
    <t>3450913000</t>
  </si>
  <si>
    <t>Krabica  KO-125</t>
  </si>
  <si>
    <t>3450704200</t>
  </si>
  <si>
    <t>I-Rúrka FXP  25</t>
  </si>
  <si>
    <t>66</t>
  </si>
  <si>
    <t>9990000003</t>
  </si>
  <si>
    <t>Podružný materiál</t>
  </si>
  <si>
    <t>68</t>
  </si>
  <si>
    <t>46-M</t>
  </si>
  <si>
    <t>Zemné práce pre územnenie</t>
  </si>
  <si>
    <t>460200153</t>
  </si>
  <si>
    <t>Hĺbenie káblovej ryhy 35 cm širokej a 70 cm hlbokej</t>
  </si>
  <si>
    <t>70</t>
  </si>
  <si>
    <t>460560153</t>
  </si>
  <si>
    <t>Zásyp  káblovej ryhy 35 cm širokej a 70 cm hlbokej</t>
  </si>
  <si>
    <t>72</t>
  </si>
  <si>
    <t>03 - Vsak</t>
  </si>
  <si>
    <t xml:space="preserve">    1 - Zemné práce</t>
  </si>
  <si>
    <t xml:space="preserve">    4 - Vodorovné konštrukcie</t>
  </si>
  <si>
    <t xml:space="preserve">    8 - Rúrové vedenie</t>
  </si>
  <si>
    <t>Zemné práce</t>
  </si>
  <si>
    <t>131201101.S</t>
  </si>
  <si>
    <t>Výkop nezapaženej jamy v hornine 3, do 100 m3</t>
  </si>
  <si>
    <t>131201109.S</t>
  </si>
  <si>
    <t>Hĺbenie nezapažených jám a zárezov. Príplatok za lepivosť horniny 3</t>
  </si>
  <si>
    <t>131211111.S</t>
  </si>
  <si>
    <t>Hĺbenie jám v  hornine tr.3 nesúdržných - ručným náradím</t>
  </si>
  <si>
    <t>131211119.S</t>
  </si>
  <si>
    <t>Príplatok za lepivosť pri hĺbení jám ručným náradím v hornine tr. 3</t>
  </si>
  <si>
    <t>132201201.S</t>
  </si>
  <si>
    <t>Výkop ryhy šírky 600-2000mm horn.3 do 100m3</t>
  </si>
  <si>
    <t>132201209.S</t>
  </si>
  <si>
    <t>Príplatok k cenám za lepivosť pri hĺbení rýh š. nad 600 do 2 000 mm zapaž. i nezapažených, s urovnaním dna v hornine 3</t>
  </si>
  <si>
    <t>162201101.S</t>
  </si>
  <si>
    <t>Vodorovné premiestnenie výkopku z horniny 1-4 do 20m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</si>
  <si>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</si>
  <si>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</si>
  <si>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</si>
  <si>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</si>
  <si>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167101101.S</t>
  </si>
  <si>
    <t>Nakladanie neuľahnutého výkopku z hornín tr.1-4 do 100 m3</t>
  </si>
  <si>
    <t>171201201.S</t>
  </si>
  <si>
    <t>Uloženie sypaniny na skládky do 100 m3</t>
  </si>
  <si>
    <t>171209002.S</t>
  </si>
  <si>
    <t>Poplatok za skládku - zemina a kamenivo (17 05) ostatné</t>
  </si>
  <si>
    <t>174101001.S</t>
  </si>
  <si>
    <t>Zásyp sypaninou so zhutnením jám, šachiet, rýh, zárezov alebo okolo objektov do 100 m3</t>
  </si>
  <si>
    <t>175101101.S</t>
  </si>
  <si>
    <t>Obsyp potrubia sypaninou z vhodných hornín 1 až 4 bez prehodenia sypaniny</t>
  </si>
  <si>
    <t>583310002700.S</t>
  </si>
  <si>
    <t>Štrkopiesok frakcia 0-8 mm</t>
  </si>
  <si>
    <t>Vodorovné konštrukcie</t>
  </si>
  <si>
    <t>451572111.S</t>
  </si>
  <si>
    <t>Lôžko pod potrubie, stoky a drobné objekty, v otvorenom výkope z kameniva drobného ťaženého 0-4 mm</t>
  </si>
  <si>
    <t>451573111.S</t>
  </si>
  <si>
    <t>Lôžko pod potrubie, stoky a drobné objekty, v otvorenom výkope z piesku a štrkopiesku do 63 mm</t>
  </si>
  <si>
    <t>Rúrové vedenie</t>
  </si>
  <si>
    <t>871274202.S</t>
  </si>
  <si>
    <t>Potrubie kanalizačné hladké plnostenné PP SN 10 DN 125</t>
  </si>
  <si>
    <t>877274100.S</t>
  </si>
  <si>
    <t>Montáž kanalizačnej PP presuvky DN 125</t>
  </si>
  <si>
    <t>286540152800.S</t>
  </si>
  <si>
    <t>Presuvka PP, DN 125 hladká pre gravitačnú kanalizáciu</t>
  </si>
  <si>
    <t>892311000.S</t>
  </si>
  <si>
    <t>Skúška tesnosti kanalizácie do D 150 mm</t>
  </si>
  <si>
    <t>895970006.S</t>
  </si>
  <si>
    <t>Montáž vsakovacieho bloku inšpekčného 1200x600x600 mm vrátane geotextílie</t>
  </si>
  <si>
    <t>286650000300_R</t>
  </si>
  <si>
    <t>Vsakovací blok DRENBLOK DB60, 600x600x600 mm, pre vsakovanie dažďovej vody, PP, EKODREN, vr. geotextílie</t>
  </si>
  <si>
    <t>899721132.S</t>
  </si>
  <si>
    <t>Označenie kanalizačného potrubia hnedou výstražnou fóliou</t>
  </si>
  <si>
    <t>971056011.S</t>
  </si>
  <si>
    <t>Jadrové vrty diamantovými korunkami do D 120 mm do stien - železobetónových -0,00027t</t>
  </si>
  <si>
    <t>cm</t>
  </si>
  <si>
    <t>998276101.S</t>
  </si>
  <si>
    <t>Presun hmôt pre rúrové vedenie hĺbené z rúr z plast., hmôt alebo sklolamin. v otvorenom výkope</t>
  </si>
  <si>
    <t>ZOZNAM FIGÚR</t>
  </si>
  <si>
    <t>ROSOFT2024/19</t>
  </si>
  <si>
    <t>Výmera</t>
  </si>
  <si>
    <t>Použitie figúry: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</si>
</sst>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  <charset val="1"/>
    </font>
    <font>
      <sz val="8"/>
      <name val="MS Sans Serif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b/>
      <sz val="12"/>
      <color rgb="FF969696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8"/>
      <color rgb="FF969696"/>
      <name val="Arial CE"/>
      <charset val="1"/>
    </font>
    <font>
      <b/>
      <sz val="11"/>
      <name val="Arial CE"/>
      <charset val="1"/>
    </font>
    <font>
      <sz val="10"/>
      <color rgb="FF464646"/>
      <name val="Arial CE"/>
      <charset val="1"/>
    </font>
    <font>
      <b/>
      <sz val="10"/>
      <name val="Arial CE"/>
      <charset val="1"/>
    </font>
    <font>
      <sz val="10"/>
      <color rgb="FFFFFFFF"/>
      <name val="Arial CE"/>
      <charset val="1"/>
    </font>
    <font>
      <b/>
      <sz val="10"/>
      <color rgb="FFFFFFFF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2"/>
      <name val="Arial CE"/>
      <charset val="1"/>
    </font>
    <font>
      <sz val="18"/>
      <color rgb="FF0000FF"/>
      <name val="Wingdings 2"/>
      <charset val="1"/>
    </font>
    <font>
      <u/>
      <sz val="11"/>
      <color rgb="FF0000FF"/>
      <name val="Calibri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003366"/>
      <name val="Arial CE"/>
      <charset val="1"/>
    </font>
    <font>
      <sz val="8"/>
      <color rgb="FF000000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sz val="8"/>
      <color rgb="FF800080"/>
      <name val="Arial CE"/>
      <charset val="1"/>
    </font>
    <font>
      <sz val="7"/>
      <color rgb="FF969696"/>
      <name val="Arial CE"/>
      <charset val="1"/>
    </font>
    <font>
      <sz val="8"/>
      <color rgb="FF505050"/>
      <name val="Arial CE"/>
      <charset val="1"/>
    </font>
    <font>
      <sz val="8"/>
      <color rgb="FFFF0000"/>
      <name val="Arial CE"/>
      <charset val="1"/>
    </font>
    <font>
      <sz val="8"/>
      <color rgb="FF0000A8"/>
      <name val="Arial CE"/>
      <charset val="1"/>
    </font>
    <font>
      <i/>
      <sz val="9"/>
      <color rgb="FF0000FF"/>
      <name val="Arial CE"/>
      <charset val="1"/>
    </font>
    <font>
      <i/>
      <sz val="8"/>
      <color rgb="FF0000FF"/>
      <name val="Arial CE"/>
      <charset val="1"/>
    </font>
    <font>
      <b/>
      <sz val="8"/>
      <name val="MS Sans Serif"/>
      <family val="2"/>
      <charset val="1"/>
    </font>
    <font>
      <b/>
      <sz val="9"/>
      <name val="MS Sans Serif"/>
      <charset val="238"/>
    </font>
    <font>
      <b/>
      <sz val="9"/>
      <name val="Arial CE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auto="1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23" fillId="0" borderId="0" applyBorder="0" applyProtection="0"/>
    <xf numFmtId="0" fontId="1" fillId="0" borderId="0">
      <protection locked="0"/>
    </xf>
  </cellStyleXfs>
  <cellXfs count="281">
    <xf numFmtId="0" fontId="0" fillId="0" borderId="0" xfId="0"/>
    <xf numFmtId="0" fontId="15" fillId="4" borderId="7" xfId="0" applyFont="1" applyFill="1" applyBorder="1" applyAlignment="1">
      <alignment horizontal="left" vertical="center"/>
    </xf>
    <xf numFmtId="4" fontId="14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left" vertical="center"/>
    </xf>
    <xf numFmtId="4" fontId="13" fillId="0" borderId="0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4" fontId="11" fillId="0" borderId="5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49" fontId="7" fillId="3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15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5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" fontId="17" fillId="0" borderId="18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Border="1" applyAlignment="1" applyProtection="1">
      <alignment horizontal="center" vertical="center"/>
    </xf>
    <xf numFmtId="0" fontId="24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7" fillId="0" borderId="18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164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4" fontId="6" fillId="0" borderId="14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Border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7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15" fillId="5" borderId="6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right" vertical="center"/>
    </xf>
    <xf numFmtId="0" fontId="15" fillId="5" borderId="7" xfId="0" applyFont="1" applyFill="1" applyBorder="1" applyAlignment="1">
      <alignment horizontal="center" vertical="center"/>
    </xf>
    <xf numFmtId="4" fontId="15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20" xfId="0" applyFont="1" applyBorder="1" applyAlignment="1">
      <alignment horizontal="left" vertical="center"/>
    </xf>
    <xf numFmtId="0" fontId="33" fillId="0" borderId="20" xfId="0" applyFont="1" applyBorder="1" applyAlignment="1">
      <alignment vertical="center"/>
    </xf>
    <xf numFmtId="4" fontId="33" fillId="0" borderId="2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20" xfId="0" applyFont="1" applyBorder="1" applyAlignment="1">
      <alignment horizontal="left" vertical="center"/>
    </xf>
    <xf numFmtId="0" fontId="28" fillId="0" borderId="20" xfId="0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4" fontId="28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4" fontId="20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0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36" fillId="0" borderId="0" xfId="0" applyFont="1" applyAlignment="1"/>
    <xf numFmtId="0" fontId="36" fillId="0" borderId="3" xfId="0" applyFont="1" applyBorder="1" applyAlignment="1"/>
    <xf numFmtId="0" fontId="36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6" fillId="0" borderId="0" xfId="0" applyFont="1" applyAlignment="1" applyProtection="1">
      <protection locked="0"/>
    </xf>
    <xf numFmtId="4" fontId="33" fillId="0" borderId="0" xfId="0" applyNumberFormat="1" applyFont="1" applyAlignment="1"/>
    <xf numFmtId="0" fontId="36" fillId="0" borderId="18" xfId="0" applyFont="1" applyBorder="1" applyAlignment="1"/>
    <xf numFmtId="0" fontId="36" fillId="0" borderId="0" xfId="0" applyFont="1" applyBorder="1" applyAlignment="1"/>
    <xf numFmtId="166" fontId="36" fillId="0" borderId="0" xfId="0" applyNumberFormat="1" applyFont="1" applyBorder="1" applyAlignment="1"/>
    <xf numFmtId="166" fontId="36" fillId="0" borderId="14" xfId="0" applyNumberFormat="1" applyFont="1" applyBorder="1" applyAlignment="1"/>
    <xf numFmtId="0" fontId="36" fillId="0" borderId="0" xfId="0" applyFont="1" applyAlignment="1">
      <alignment horizontal="center"/>
    </xf>
    <xf numFmtId="4" fontId="36" fillId="0" borderId="0" xfId="0" applyNumberFormat="1" applyFont="1" applyAlignment="1">
      <alignment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/>
    <xf numFmtId="0" fontId="18" fillId="0" borderId="23" xfId="0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167" fontId="18" fillId="0" borderId="23" xfId="0" applyNumberFormat="1" applyFont="1" applyBorder="1" applyAlignment="1" applyProtection="1">
      <alignment vertical="center"/>
      <protection locked="0"/>
    </xf>
    <xf numFmtId="4" fontId="18" fillId="3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19" fillId="3" borderId="18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4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7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 applyProtection="1">
      <alignment vertical="center"/>
      <protection locked="0"/>
    </xf>
    <xf numFmtId="0" fontId="37" fillId="0" borderId="18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167" fontId="39" fillId="0" borderId="0" xfId="0" applyNumberFormat="1" applyFont="1" applyAlignment="1">
      <alignment vertical="center"/>
    </xf>
    <xf numFmtId="0" fontId="39" fillId="0" borderId="0" xfId="0" applyFont="1" applyAlignment="1" applyProtection="1">
      <alignment vertical="center"/>
      <protection locked="0"/>
    </xf>
    <xf numFmtId="0" fontId="39" fillId="0" borderId="18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0" fillId="0" borderId="3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167" fontId="40" fillId="0" borderId="0" xfId="0" applyNumberFormat="1" applyFont="1" applyAlignment="1">
      <alignment vertical="center"/>
    </xf>
    <xf numFmtId="0" fontId="40" fillId="0" borderId="0" xfId="0" applyFont="1" applyAlignment="1" applyProtection="1">
      <alignment vertical="center"/>
      <protection locked="0"/>
    </xf>
    <xf numFmtId="0" fontId="40" fillId="0" borderId="18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167" fontId="41" fillId="0" borderId="0" xfId="0" applyNumberFormat="1" applyFont="1" applyAlignment="1">
      <alignment vertical="center"/>
    </xf>
    <xf numFmtId="0" fontId="41" fillId="0" borderId="0" xfId="0" applyFont="1" applyAlignment="1" applyProtection="1">
      <alignment vertical="center"/>
      <protection locked="0"/>
    </xf>
    <xf numFmtId="0" fontId="41" fillId="0" borderId="18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14" xfId="0" applyFont="1" applyBorder="1" applyAlignment="1">
      <alignment vertical="center"/>
    </xf>
    <xf numFmtId="0" fontId="42" fillId="0" borderId="23" xfId="0" applyFont="1" applyBorder="1" applyAlignment="1" applyProtection="1">
      <alignment horizontal="center" vertical="center"/>
      <protection locked="0"/>
    </xf>
    <xf numFmtId="49" fontId="42" fillId="0" borderId="23" xfId="0" applyNumberFormat="1" applyFont="1" applyBorder="1" applyAlignment="1" applyProtection="1">
      <alignment horizontal="left" vertical="center" wrapText="1"/>
      <protection locked="0"/>
    </xf>
    <xf numFmtId="0" fontId="42" fillId="0" borderId="23" xfId="0" applyFont="1" applyBorder="1" applyAlignment="1" applyProtection="1">
      <alignment horizontal="left" vertical="center" wrapText="1"/>
      <protection locked="0"/>
    </xf>
    <xf numFmtId="0" fontId="42" fillId="0" borderId="23" xfId="0" applyFont="1" applyBorder="1" applyAlignment="1" applyProtection="1">
      <alignment horizontal="center" vertical="center" wrapText="1"/>
      <protection locked="0"/>
    </xf>
    <xf numFmtId="167" fontId="42" fillId="0" borderId="23" xfId="0" applyNumberFormat="1" applyFont="1" applyBorder="1" applyAlignment="1" applyProtection="1">
      <alignment vertical="center"/>
      <protection locked="0"/>
    </xf>
    <xf numFmtId="4" fontId="42" fillId="3" borderId="23" xfId="0" applyNumberFormat="1" applyFont="1" applyFill="1" applyBorder="1" applyAlignment="1" applyProtection="1">
      <alignment vertical="center"/>
      <protection locked="0"/>
    </xf>
    <xf numFmtId="4" fontId="42" fillId="0" borderId="23" xfId="0" applyNumberFormat="1" applyFont="1" applyBorder="1" applyAlignment="1" applyProtection="1">
      <alignment vertical="center"/>
      <protection locked="0"/>
    </xf>
    <xf numFmtId="0" fontId="43" fillId="0" borderId="23" xfId="0" applyFont="1" applyBorder="1" applyAlignment="1" applyProtection="1">
      <alignment vertical="center"/>
      <protection locked="0"/>
    </xf>
    <xf numFmtId="0" fontId="43" fillId="0" borderId="3" xfId="0" applyFont="1" applyBorder="1" applyAlignment="1">
      <alignment vertical="center"/>
    </xf>
    <xf numFmtId="0" fontId="42" fillId="3" borderId="18" xfId="0" applyFont="1" applyFill="1" applyBorder="1" applyAlignment="1" applyProtection="1">
      <alignment horizontal="left" vertical="center"/>
      <protection locked="0"/>
    </xf>
    <xf numFmtId="0" fontId="42" fillId="0" borderId="0" xfId="0" applyFont="1" applyBorder="1" applyAlignment="1">
      <alignment horizontal="center" vertical="center"/>
    </xf>
    <xf numFmtId="167" fontId="18" fillId="3" borderId="23" xfId="0" applyNumberFormat="1" applyFont="1" applyFill="1" applyBorder="1" applyAlignment="1" applyProtection="1">
      <alignment vertical="center"/>
      <protection locked="0"/>
    </xf>
    <xf numFmtId="0" fontId="19" fillId="3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7" fontId="42" fillId="3" borderId="23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 wrapText="1"/>
    </xf>
    <xf numFmtId="0" fontId="46" fillId="0" borderId="15" xfId="0" applyFont="1" applyBorder="1" applyAlignment="1">
      <alignment horizontal="left" vertical="center" wrapText="1"/>
    </xf>
    <xf numFmtId="0" fontId="46" fillId="0" borderId="23" xfId="0" applyFont="1" applyBorder="1" applyAlignment="1">
      <alignment horizontal="left" vertical="center" wrapText="1"/>
    </xf>
    <xf numFmtId="0" fontId="46" fillId="0" borderId="23" xfId="0" applyFont="1" applyBorder="1" applyAlignment="1">
      <alignment horizontal="left" vertical="center"/>
    </xf>
    <xf numFmtId="167" fontId="46" fillId="0" borderId="17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4" fontId="15" fillId="4" borderId="8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8" xfId="0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4" fontId="26" fillId="0" borderId="0" xfId="0" applyNumberFormat="1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4" fontId="28" fillId="3" borderId="0" xfId="0" applyNumberFormat="1" applyFont="1" applyFill="1" applyBorder="1" applyAlignment="1" applyProtection="1">
      <alignment vertical="center"/>
      <protection locked="0"/>
    </xf>
    <xf numFmtId="4" fontId="28" fillId="0" borderId="0" xfId="0" applyNumberFormat="1" applyFont="1" applyBorder="1" applyAlignment="1">
      <alignment vertical="center"/>
    </xf>
    <xf numFmtId="0" fontId="28" fillId="3" borderId="0" xfId="0" applyFont="1" applyFill="1" applyBorder="1" applyAlignment="1" applyProtection="1">
      <alignment horizontal="left" vertical="center"/>
      <protection locked="0"/>
    </xf>
    <xf numFmtId="4" fontId="20" fillId="5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44" fillId="0" borderId="0" xfId="2" applyFont="1" applyBorder="1" applyAlignment="1">
      <alignment horizontal="left" vertical="top" wrapText="1"/>
      <protection locked="0"/>
    </xf>
    <xf numFmtId="0" fontId="45" fillId="0" borderId="0" xfId="0" applyFont="1" applyBorder="1" applyAlignment="1">
      <alignment horizontal="left" vertical="top" wrapText="1"/>
    </xf>
  </cellXfs>
  <cellStyles count="3">
    <cellStyle name="Hypertextové prepojenie" xfId="1" builtinId="8"/>
    <cellStyle name="Normálne" xfId="0" builtinId="0"/>
    <cellStyle name="normálne_SO-01 Rodinný dom a občianska vybavenosť - zmena Zadanie s výkazom výmer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8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6"/>
  <sheetViews>
    <sheetView showGridLines="0" view="pageBreakPreview" topLeftCell="A76" zoomScale="85" zoomScaleNormal="100" zoomScalePageLayoutView="85" workbookViewId="0">
      <selection activeCell="K5" activeCellId="1" sqref="A276:XFD276 K5"/>
    </sheetView>
  </sheetViews>
  <sheetFormatPr defaultColWidth="8.5703125"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 customWidth="1"/>
  </cols>
  <sheetData>
    <row r="1" spans="1:74">
      <c r="A1" s="15" t="s">
        <v>0</v>
      </c>
      <c r="AZ1" s="15"/>
      <c r="BA1" s="15" t="s">
        <v>1</v>
      </c>
      <c r="BB1" s="15"/>
      <c r="BT1" s="15" t="s">
        <v>2</v>
      </c>
      <c r="BU1" s="15" t="s">
        <v>2</v>
      </c>
      <c r="BV1" s="15" t="s">
        <v>3</v>
      </c>
    </row>
    <row r="2" spans="1:74" ht="36.9" customHeight="1">
      <c r="AR2" s="14" t="s">
        <v>4</v>
      </c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S2" s="16" t="s">
        <v>5</v>
      </c>
      <c r="BT2" s="16" t="s">
        <v>6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5</v>
      </c>
      <c r="BT3" s="16" t="s">
        <v>6</v>
      </c>
    </row>
    <row r="4" spans="1:74" ht="24.9" customHeight="1">
      <c r="B4" s="19"/>
      <c r="D4" s="20" t="s">
        <v>7</v>
      </c>
      <c r="AR4" s="19"/>
      <c r="AS4" s="21" t="s">
        <v>8</v>
      </c>
      <c r="BE4" s="22" t="s">
        <v>9</v>
      </c>
      <c r="BS4" s="16" t="s">
        <v>10</v>
      </c>
    </row>
    <row r="5" spans="1:74" ht="12" customHeight="1">
      <c r="B5" s="19"/>
      <c r="D5" s="23" t="s">
        <v>11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R5" s="19"/>
      <c r="BE5" s="12" t="s">
        <v>12</v>
      </c>
      <c r="BS5" s="16" t="s">
        <v>5</v>
      </c>
    </row>
    <row r="6" spans="1:74" ht="36.9" customHeight="1">
      <c r="B6" s="19"/>
      <c r="D6" s="24" t="s">
        <v>13</v>
      </c>
      <c r="K6" s="11" t="s">
        <v>14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R6" s="19"/>
      <c r="BE6" s="12"/>
      <c r="BS6" s="16" t="s">
        <v>5</v>
      </c>
    </row>
    <row r="7" spans="1:74" ht="12" customHeight="1">
      <c r="B7" s="19"/>
      <c r="D7" s="25" t="s">
        <v>15</v>
      </c>
      <c r="K7" s="26"/>
      <c r="AK7" s="25" t="s">
        <v>16</v>
      </c>
      <c r="AN7" s="26"/>
      <c r="AR7" s="19"/>
      <c r="BE7" s="12"/>
      <c r="BS7" s="16" t="s">
        <v>5</v>
      </c>
    </row>
    <row r="8" spans="1:74" ht="12" customHeight="1">
      <c r="B8" s="19"/>
      <c r="D8" s="25" t="s">
        <v>17</v>
      </c>
      <c r="K8" s="26" t="s">
        <v>18</v>
      </c>
      <c r="AK8" s="25" t="s">
        <v>19</v>
      </c>
      <c r="AN8" s="27" t="s">
        <v>20</v>
      </c>
      <c r="AR8" s="19"/>
      <c r="BE8" s="12"/>
      <c r="BS8" s="16" t="s">
        <v>5</v>
      </c>
    </row>
    <row r="9" spans="1:74" ht="14.4" customHeight="1">
      <c r="B9" s="19"/>
      <c r="AR9" s="19"/>
      <c r="BE9" s="12"/>
      <c r="BS9" s="16" t="s">
        <v>5</v>
      </c>
    </row>
    <row r="10" spans="1:74" ht="12" customHeight="1">
      <c r="B10" s="19"/>
      <c r="D10" s="25" t="s">
        <v>21</v>
      </c>
      <c r="AK10" s="25" t="s">
        <v>22</v>
      </c>
      <c r="AN10" s="26"/>
      <c r="AR10" s="19"/>
      <c r="BE10" s="12"/>
      <c r="BS10" s="16" t="s">
        <v>5</v>
      </c>
    </row>
    <row r="11" spans="1:74" ht="18.45" customHeight="1">
      <c r="B11" s="19"/>
      <c r="E11" s="26" t="s">
        <v>23</v>
      </c>
      <c r="AK11" s="25" t="s">
        <v>24</v>
      </c>
      <c r="AN11" s="26"/>
      <c r="AR11" s="19"/>
      <c r="BE11" s="12"/>
      <c r="BS11" s="16" t="s">
        <v>5</v>
      </c>
    </row>
    <row r="12" spans="1:74" ht="6.9" customHeight="1">
      <c r="B12" s="19"/>
      <c r="AR12" s="19"/>
      <c r="BE12" s="12"/>
      <c r="BS12" s="16" t="s">
        <v>5</v>
      </c>
    </row>
    <row r="13" spans="1:74" ht="12" customHeight="1">
      <c r="B13" s="19"/>
      <c r="D13" s="25" t="s">
        <v>25</v>
      </c>
      <c r="AK13" s="25" t="s">
        <v>22</v>
      </c>
      <c r="AN13" s="28" t="s">
        <v>26</v>
      </c>
      <c r="AR13" s="19"/>
      <c r="BE13" s="12"/>
      <c r="BS13" s="16" t="s">
        <v>5</v>
      </c>
    </row>
    <row r="14" spans="1:74" ht="13.2">
      <c r="B14" s="19"/>
      <c r="E14" s="10" t="s">
        <v>26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25" t="s">
        <v>24</v>
      </c>
      <c r="AN14" s="28" t="s">
        <v>26</v>
      </c>
      <c r="AR14" s="19"/>
      <c r="BE14" s="12"/>
      <c r="BS14" s="16" t="s">
        <v>5</v>
      </c>
    </row>
    <row r="15" spans="1:74" ht="6.9" customHeight="1">
      <c r="B15" s="19"/>
      <c r="AR15" s="19"/>
      <c r="BE15" s="12"/>
      <c r="BS15" s="16" t="s">
        <v>2</v>
      </c>
    </row>
    <row r="16" spans="1:74" ht="12" customHeight="1">
      <c r="B16" s="19"/>
      <c r="D16" s="25" t="s">
        <v>27</v>
      </c>
      <c r="AK16" s="25" t="s">
        <v>22</v>
      </c>
      <c r="AN16" s="26"/>
      <c r="AR16" s="19"/>
      <c r="BE16" s="12"/>
      <c r="BS16" s="16" t="s">
        <v>2</v>
      </c>
    </row>
    <row r="17" spans="1:71" ht="18.45" customHeight="1">
      <c r="B17" s="19"/>
      <c r="E17" s="26" t="s">
        <v>28</v>
      </c>
      <c r="AK17" s="25" t="s">
        <v>24</v>
      </c>
      <c r="AN17" s="26"/>
      <c r="AR17" s="19"/>
      <c r="BE17" s="12"/>
      <c r="BS17" s="16" t="s">
        <v>29</v>
      </c>
    </row>
    <row r="18" spans="1:71" ht="6.9" customHeight="1">
      <c r="B18" s="19"/>
      <c r="AR18" s="19"/>
      <c r="BE18" s="12"/>
      <c r="BS18" s="16" t="s">
        <v>5</v>
      </c>
    </row>
    <row r="19" spans="1:71" ht="12" customHeight="1">
      <c r="B19" s="19"/>
      <c r="D19" s="25" t="s">
        <v>30</v>
      </c>
      <c r="AK19" s="25" t="s">
        <v>22</v>
      </c>
      <c r="AN19" s="26"/>
      <c r="AR19" s="19"/>
      <c r="BE19" s="12"/>
      <c r="BS19" s="16" t="s">
        <v>5</v>
      </c>
    </row>
    <row r="20" spans="1:71" ht="18.45" customHeight="1">
      <c r="B20" s="19"/>
      <c r="E20" s="26" t="s">
        <v>31</v>
      </c>
      <c r="AK20" s="25" t="s">
        <v>24</v>
      </c>
      <c r="AN20" s="26"/>
      <c r="AR20" s="19"/>
      <c r="BE20" s="12"/>
      <c r="BS20" s="16" t="s">
        <v>29</v>
      </c>
    </row>
    <row r="21" spans="1:71" ht="6.9" customHeight="1">
      <c r="B21" s="19"/>
      <c r="AR21" s="19"/>
      <c r="BE21" s="12"/>
    </row>
    <row r="22" spans="1:71" ht="12" customHeight="1">
      <c r="B22" s="19"/>
      <c r="D22" s="25" t="s">
        <v>32</v>
      </c>
      <c r="AR22" s="19"/>
      <c r="BE22" s="12"/>
    </row>
    <row r="23" spans="1:71" ht="16.5" customHeight="1">
      <c r="B23" s="1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R23" s="19"/>
      <c r="BE23" s="12"/>
    </row>
    <row r="24" spans="1:71" ht="6.9" customHeight="1">
      <c r="B24" s="19"/>
      <c r="AR24" s="19"/>
      <c r="BE24" s="12"/>
    </row>
    <row r="25" spans="1:71" ht="6.9" customHeight="1">
      <c r="B25" s="1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9"/>
      <c r="BE25" s="12"/>
    </row>
    <row r="26" spans="1:71" ht="14.4" customHeight="1">
      <c r="B26" s="19"/>
      <c r="D26" s="30" t="s">
        <v>33</v>
      </c>
      <c r="AK26" s="8">
        <f>ROUND(AG94,2)</f>
        <v>0</v>
      </c>
      <c r="AL26" s="8"/>
      <c r="AM26" s="8"/>
      <c r="AN26" s="8"/>
      <c r="AO26" s="8"/>
      <c r="AR26" s="19"/>
      <c r="BE26" s="12"/>
    </row>
    <row r="27" spans="1:71" ht="14.4" customHeight="1">
      <c r="B27" s="19"/>
      <c r="D27" s="30" t="s">
        <v>34</v>
      </c>
      <c r="AK27" s="8">
        <f>ROUND(AG99, 2)</f>
        <v>0</v>
      </c>
      <c r="AL27" s="8"/>
      <c r="AM27" s="8"/>
      <c r="AN27" s="8"/>
      <c r="AO27" s="8"/>
      <c r="AR27" s="19"/>
      <c r="BE27" s="12"/>
    </row>
    <row r="28" spans="1:71" s="33" customFormat="1" ht="6.9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2"/>
      <c r="BE28" s="12"/>
    </row>
    <row r="29" spans="1:71" s="33" customFormat="1" ht="25.95" customHeight="1">
      <c r="A29" s="31"/>
      <c r="B29" s="32"/>
      <c r="C29" s="31"/>
      <c r="D29" s="34" t="s">
        <v>35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7">
        <f>ROUND(AK26 + AK27, 2)</f>
        <v>0</v>
      </c>
      <c r="AL29" s="7"/>
      <c r="AM29" s="7"/>
      <c r="AN29" s="7"/>
      <c r="AO29" s="7"/>
      <c r="AP29" s="31"/>
      <c r="AQ29" s="31"/>
      <c r="AR29" s="32"/>
      <c r="BE29" s="12"/>
    </row>
    <row r="30" spans="1:71" s="33" customFormat="1" ht="6.9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2"/>
      <c r="BE30" s="12"/>
    </row>
    <row r="31" spans="1:71" s="33" customFormat="1" ht="13.2">
      <c r="A31" s="31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6" t="s">
        <v>36</v>
      </c>
      <c r="M31" s="6"/>
      <c r="N31" s="6"/>
      <c r="O31" s="6"/>
      <c r="P31" s="6"/>
      <c r="Q31" s="31"/>
      <c r="R31" s="31"/>
      <c r="S31" s="31"/>
      <c r="T31" s="31"/>
      <c r="U31" s="31"/>
      <c r="V31" s="31"/>
      <c r="W31" s="6" t="s">
        <v>37</v>
      </c>
      <c r="X31" s="6"/>
      <c r="Y31" s="6"/>
      <c r="Z31" s="6"/>
      <c r="AA31" s="6"/>
      <c r="AB31" s="6"/>
      <c r="AC31" s="6"/>
      <c r="AD31" s="6"/>
      <c r="AE31" s="6"/>
      <c r="AF31" s="31"/>
      <c r="AG31" s="31"/>
      <c r="AH31" s="31"/>
      <c r="AI31" s="31"/>
      <c r="AJ31" s="31"/>
      <c r="AK31" s="6" t="s">
        <v>38</v>
      </c>
      <c r="AL31" s="6"/>
      <c r="AM31" s="6"/>
      <c r="AN31" s="6"/>
      <c r="AO31" s="6"/>
      <c r="AP31" s="31"/>
      <c r="AQ31" s="31"/>
      <c r="AR31" s="32"/>
      <c r="BE31" s="12"/>
    </row>
    <row r="32" spans="1:71" s="36" customFormat="1" ht="14.4" customHeight="1">
      <c r="B32" s="37"/>
      <c r="D32" s="25" t="s">
        <v>39</v>
      </c>
      <c r="F32" s="38" t="s">
        <v>40</v>
      </c>
      <c r="L32" s="5">
        <v>0.2</v>
      </c>
      <c r="M32" s="5"/>
      <c r="N32" s="5"/>
      <c r="O32" s="5"/>
      <c r="P32" s="5"/>
      <c r="Q32" s="39"/>
      <c r="R32" s="39"/>
      <c r="S32" s="39"/>
      <c r="T32" s="39"/>
      <c r="U32" s="39"/>
      <c r="V32" s="39"/>
      <c r="W32" s="4">
        <f>ROUND(AZ94 + SUM(CD99:CD103), 2)</f>
        <v>0</v>
      </c>
      <c r="X32" s="4"/>
      <c r="Y32" s="4"/>
      <c r="Z32" s="4"/>
      <c r="AA32" s="4"/>
      <c r="AB32" s="4"/>
      <c r="AC32" s="4"/>
      <c r="AD32" s="4"/>
      <c r="AE32" s="4"/>
      <c r="AF32" s="39"/>
      <c r="AG32" s="39"/>
      <c r="AH32" s="39"/>
      <c r="AI32" s="39"/>
      <c r="AJ32" s="39"/>
      <c r="AK32" s="4">
        <f>ROUND(AV94 + SUM(BY99:BY103), 2)</f>
        <v>0</v>
      </c>
      <c r="AL32" s="4"/>
      <c r="AM32" s="4"/>
      <c r="AN32" s="4"/>
      <c r="AO32" s="4"/>
      <c r="AP32" s="39"/>
      <c r="AQ32" s="39"/>
      <c r="AR32" s="40"/>
      <c r="AS32" s="39"/>
      <c r="AT32" s="39"/>
      <c r="AU32" s="39"/>
      <c r="AV32" s="39"/>
      <c r="AW32" s="39"/>
      <c r="AX32" s="39"/>
      <c r="AY32" s="39"/>
      <c r="AZ32" s="39"/>
      <c r="BE32" s="12"/>
    </row>
    <row r="33" spans="1:57" s="36" customFormat="1" ht="14.4" customHeight="1">
      <c r="B33" s="37"/>
      <c r="F33" s="38" t="s">
        <v>41</v>
      </c>
      <c r="L33" s="5">
        <v>0.2</v>
      </c>
      <c r="M33" s="5"/>
      <c r="N33" s="5"/>
      <c r="O33" s="5"/>
      <c r="P33" s="5"/>
      <c r="Q33" s="39"/>
      <c r="R33" s="39"/>
      <c r="S33" s="39"/>
      <c r="T33" s="39"/>
      <c r="U33" s="39"/>
      <c r="V33" s="39"/>
      <c r="W33" s="4">
        <f>ROUND(BA94 + SUM(CE99:CE103), 2)</f>
        <v>0</v>
      </c>
      <c r="X33" s="4"/>
      <c r="Y33" s="4"/>
      <c r="Z33" s="4"/>
      <c r="AA33" s="4"/>
      <c r="AB33" s="4"/>
      <c r="AC33" s="4"/>
      <c r="AD33" s="4"/>
      <c r="AE33" s="4"/>
      <c r="AF33" s="39"/>
      <c r="AG33" s="39"/>
      <c r="AH33" s="39"/>
      <c r="AI33" s="39"/>
      <c r="AJ33" s="39"/>
      <c r="AK33" s="4">
        <f>ROUND(AW94 + SUM(BZ99:BZ103), 2)</f>
        <v>0</v>
      </c>
      <c r="AL33" s="4"/>
      <c r="AM33" s="4"/>
      <c r="AN33" s="4"/>
      <c r="AO33" s="4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12"/>
    </row>
    <row r="34" spans="1:57" s="36" customFormat="1" ht="14.4" hidden="1" customHeight="1">
      <c r="B34" s="37"/>
      <c r="F34" s="25" t="s">
        <v>42</v>
      </c>
      <c r="L34" s="3">
        <v>0.2</v>
      </c>
      <c r="M34" s="3"/>
      <c r="N34" s="3"/>
      <c r="O34" s="3"/>
      <c r="P34" s="3"/>
      <c r="W34" s="2">
        <f>ROUND(BB94 + SUM(CF99:CF103), 2)</f>
        <v>0</v>
      </c>
      <c r="X34" s="2"/>
      <c r="Y34" s="2"/>
      <c r="Z34" s="2"/>
      <c r="AA34" s="2"/>
      <c r="AB34" s="2"/>
      <c r="AC34" s="2"/>
      <c r="AD34" s="2"/>
      <c r="AE34" s="2"/>
      <c r="AK34" s="2">
        <v>0</v>
      </c>
      <c r="AL34" s="2"/>
      <c r="AM34" s="2"/>
      <c r="AN34" s="2"/>
      <c r="AO34" s="2"/>
      <c r="AR34" s="37"/>
      <c r="BE34" s="12"/>
    </row>
    <row r="35" spans="1:57" s="36" customFormat="1" ht="14.4" hidden="1" customHeight="1">
      <c r="B35" s="37"/>
      <c r="F35" s="25" t="s">
        <v>43</v>
      </c>
      <c r="L35" s="3">
        <v>0.2</v>
      </c>
      <c r="M35" s="3"/>
      <c r="N35" s="3"/>
      <c r="O35" s="3"/>
      <c r="P35" s="3"/>
      <c r="W35" s="2">
        <f>ROUND(BC94 + SUM(CG99:CG103), 2)</f>
        <v>0</v>
      </c>
      <c r="X35" s="2"/>
      <c r="Y35" s="2"/>
      <c r="Z35" s="2"/>
      <c r="AA35" s="2"/>
      <c r="AB35" s="2"/>
      <c r="AC35" s="2"/>
      <c r="AD35" s="2"/>
      <c r="AE35" s="2"/>
      <c r="AK35" s="2">
        <v>0</v>
      </c>
      <c r="AL35" s="2"/>
      <c r="AM35" s="2"/>
      <c r="AN35" s="2"/>
      <c r="AO35" s="2"/>
      <c r="AR35" s="37"/>
    </row>
    <row r="36" spans="1:57" s="36" customFormat="1" ht="14.4" hidden="1" customHeight="1">
      <c r="B36" s="37"/>
      <c r="F36" s="38" t="s">
        <v>44</v>
      </c>
      <c r="L36" s="5">
        <v>0</v>
      </c>
      <c r="M36" s="5"/>
      <c r="N36" s="5"/>
      <c r="O36" s="5"/>
      <c r="P36" s="5"/>
      <c r="Q36" s="39"/>
      <c r="R36" s="39"/>
      <c r="S36" s="39"/>
      <c r="T36" s="39"/>
      <c r="U36" s="39"/>
      <c r="V36" s="39"/>
      <c r="W36" s="4">
        <f>ROUND(BD94 + SUM(CH99:CH103), 2)</f>
        <v>0</v>
      </c>
      <c r="X36" s="4"/>
      <c r="Y36" s="4"/>
      <c r="Z36" s="4"/>
      <c r="AA36" s="4"/>
      <c r="AB36" s="4"/>
      <c r="AC36" s="4"/>
      <c r="AD36" s="4"/>
      <c r="AE36" s="4"/>
      <c r="AF36" s="39"/>
      <c r="AG36" s="39"/>
      <c r="AH36" s="39"/>
      <c r="AI36" s="39"/>
      <c r="AJ36" s="39"/>
      <c r="AK36" s="4">
        <v>0</v>
      </c>
      <c r="AL36" s="4"/>
      <c r="AM36" s="4"/>
      <c r="AN36" s="4"/>
      <c r="AO36" s="4"/>
      <c r="AP36" s="39"/>
      <c r="AQ36" s="39"/>
      <c r="AR36" s="40"/>
      <c r="AS36" s="39"/>
      <c r="AT36" s="39"/>
      <c r="AU36" s="39"/>
      <c r="AV36" s="39"/>
      <c r="AW36" s="39"/>
      <c r="AX36" s="39"/>
      <c r="AY36" s="39"/>
      <c r="AZ36" s="39"/>
    </row>
    <row r="37" spans="1:57" s="33" customFormat="1" ht="6.9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33" customFormat="1" ht="25.95" customHeight="1">
      <c r="A38" s="31"/>
      <c r="B38" s="32"/>
      <c r="C38" s="41"/>
      <c r="D38" s="42" t="s">
        <v>45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 t="s">
        <v>46</v>
      </c>
      <c r="U38" s="43"/>
      <c r="V38" s="43"/>
      <c r="W38" s="43"/>
      <c r="X38" s="1" t="s">
        <v>47</v>
      </c>
      <c r="Y38" s="1"/>
      <c r="Z38" s="1"/>
      <c r="AA38" s="1"/>
      <c r="AB38" s="1"/>
      <c r="AC38" s="43"/>
      <c r="AD38" s="43"/>
      <c r="AE38" s="43"/>
      <c r="AF38" s="43"/>
      <c r="AG38" s="43"/>
      <c r="AH38" s="43"/>
      <c r="AI38" s="43"/>
      <c r="AJ38" s="43"/>
      <c r="AK38" s="259">
        <f>SUM(AK29:AK36)</f>
        <v>0</v>
      </c>
      <c r="AL38" s="259"/>
      <c r="AM38" s="259"/>
      <c r="AN38" s="259"/>
      <c r="AO38" s="259"/>
      <c r="AP38" s="41"/>
      <c r="AQ38" s="41"/>
      <c r="AR38" s="32"/>
      <c r="BE38" s="31"/>
    </row>
    <row r="39" spans="1:57" s="33" customFormat="1" ht="6.9" customHeight="1">
      <c r="A39" s="31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2"/>
      <c r="BE39" s="31"/>
    </row>
    <row r="40" spans="1:57" s="33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2"/>
      <c r="BE40" s="31"/>
    </row>
    <row r="41" spans="1:57" ht="14.4" customHeight="1">
      <c r="B41" s="19"/>
      <c r="AR41" s="19"/>
    </row>
    <row r="42" spans="1:57" ht="14.4" customHeight="1">
      <c r="B42" s="19"/>
      <c r="AR42" s="19"/>
    </row>
    <row r="43" spans="1:57" ht="14.4" customHeight="1">
      <c r="B43" s="19"/>
      <c r="AR43" s="19"/>
    </row>
    <row r="44" spans="1:57" ht="14.4" customHeight="1">
      <c r="B44" s="19"/>
      <c r="AR44" s="19"/>
    </row>
    <row r="45" spans="1:57" ht="14.4" customHeight="1">
      <c r="B45" s="19"/>
      <c r="AR45" s="19"/>
    </row>
    <row r="46" spans="1:57" ht="14.4" customHeight="1">
      <c r="B46" s="19"/>
      <c r="AR46" s="19"/>
    </row>
    <row r="47" spans="1:57" ht="14.4" customHeight="1">
      <c r="B47" s="19"/>
      <c r="AR47" s="19"/>
    </row>
    <row r="48" spans="1:57" ht="14.4" customHeight="1">
      <c r="B48" s="19"/>
      <c r="AR48" s="19"/>
    </row>
    <row r="49" spans="1:57" s="33" customFormat="1" ht="14.4" customHeight="1">
      <c r="B49" s="45"/>
      <c r="D49" s="46" t="s">
        <v>48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49</v>
      </c>
      <c r="AI49" s="47"/>
      <c r="AJ49" s="47"/>
      <c r="AK49" s="47"/>
      <c r="AL49" s="47"/>
      <c r="AM49" s="47"/>
      <c r="AN49" s="47"/>
      <c r="AO49" s="47"/>
      <c r="AR49" s="45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33" customFormat="1" ht="13.2">
      <c r="A60" s="31"/>
      <c r="B60" s="32"/>
      <c r="C60" s="31"/>
      <c r="D60" s="48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50</v>
      </c>
      <c r="AI60" s="35"/>
      <c r="AJ60" s="35"/>
      <c r="AK60" s="35"/>
      <c r="AL60" s="35"/>
      <c r="AM60" s="48" t="s">
        <v>51</v>
      </c>
      <c r="AN60" s="35"/>
      <c r="AO60" s="35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33" customFormat="1" ht="13.2">
      <c r="A64" s="31"/>
      <c r="B64" s="32"/>
      <c r="C64" s="31"/>
      <c r="D64" s="46" t="s">
        <v>52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53</v>
      </c>
      <c r="AI64" s="49"/>
      <c r="AJ64" s="49"/>
      <c r="AK64" s="49"/>
      <c r="AL64" s="49"/>
      <c r="AM64" s="49"/>
      <c r="AN64" s="49"/>
      <c r="AO64" s="49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33" customFormat="1" ht="13.2">
      <c r="A75" s="31"/>
      <c r="B75" s="32"/>
      <c r="C75" s="31"/>
      <c r="D75" s="48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50</v>
      </c>
      <c r="AI75" s="35"/>
      <c r="AJ75" s="35"/>
      <c r="AK75" s="35"/>
      <c r="AL75" s="35"/>
      <c r="AM75" s="48" t="s">
        <v>51</v>
      </c>
      <c r="AN75" s="35"/>
      <c r="AO75" s="35"/>
      <c r="AP75" s="31"/>
      <c r="AQ75" s="31"/>
      <c r="AR75" s="32"/>
      <c r="BE75" s="31"/>
    </row>
    <row r="76" spans="1:57" s="33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33" customFormat="1" ht="6.9" customHeight="1">
      <c r="A77" s="31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2"/>
      <c r="BE77" s="31"/>
    </row>
    <row r="81" spans="1:91" s="33" customFormat="1" ht="6.9" customHeight="1">
      <c r="A81" s="31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2"/>
      <c r="BE81" s="31"/>
    </row>
    <row r="82" spans="1:91" s="33" customFormat="1" ht="24.9" customHeight="1">
      <c r="A82" s="31"/>
      <c r="B82" s="32"/>
      <c r="C82" s="20" t="s">
        <v>54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33" customFormat="1" ht="6.9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54" customFormat="1" ht="12" customHeight="1">
      <c r="B84" s="55"/>
      <c r="C84" s="25" t="s">
        <v>11</v>
      </c>
      <c r="L84" s="54">
        <f>K5</f>
        <v>0</v>
      </c>
      <c r="AR84" s="55"/>
    </row>
    <row r="85" spans="1:91" s="56" customFormat="1" ht="36.9" customHeight="1">
      <c r="B85" s="57"/>
      <c r="C85" s="58" t="s">
        <v>13</v>
      </c>
      <c r="L85" s="260" t="str">
        <f>K6</f>
        <v>Rekonštrukcia ŽELEZNIČNÁ STANICA LOZORNO</v>
      </c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  <c r="AM85" s="260"/>
      <c r="AN85" s="260"/>
      <c r="AO85" s="260"/>
      <c r="AR85" s="57"/>
    </row>
    <row r="86" spans="1:91" s="33" customFormat="1" ht="6.9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33" customFormat="1" ht="12" customHeight="1">
      <c r="A87" s="31"/>
      <c r="B87" s="32"/>
      <c r="C87" s="25" t="s">
        <v>17</v>
      </c>
      <c r="D87" s="31"/>
      <c r="E87" s="31"/>
      <c r="F87" s="31"/>
      <c r="G87" s="31"/>
      <c r="H87" s="31"/>
      <c r="I87" s="31"/>
      <c r="J87" s="31"/>
      <c r="K87" s="31"/>
      <c r="L87" s="59" t="str">
        <f>IF(K8="","",K8)</f>
        <v>Lozorno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5" t="s">
        <v>19</v>
      </c>
      <c r="AJ87" s="31"/>
      <c r="AK87" s="31"/>
      <c r="AL87" s="31"/>
      <c r="AM87" s="261" t="str">
        <f>IF(AN8= "","",AN8)</f>
        <v>31. 7. 2024</v>
      </c>
      <c r="AN87" s="261"/>
      <c r="AO87" s="31"/>
      <c r="AP87" s="31"/>
      <c r="AQ87" s="31"/>
      <c r="AR87" s="32"/>
      <c r="BE87" s="31"/>
    </row>
    <row r="88" spans="1:91" s="33" customFormat="1" ht="6.9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33" customFormat="1" ht="25.65" customHeight="1">
      <c r="A89" s="31"/>
      <c r="B89" s="32"/>
      <c r="C89" s="25" t="s">
        <v>21</v>
      </c>
      <c r="D89" s="31"/>
      <c r="E89" s="31"/>
      <c r="F89" s="31"/>
      <c r="G89" s="31"/>
      <c r="H89" s="31"/>
      <c r="I89" s="31"/>
      <c r="J89" s="31"/>
      <c r="K89" s="31"/>
      <c r="L89" s="54" t="str">
        <f>IF(E11= "","",E11)</f>
        <v>obec Lozorno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5" t="s">
        <v>27</v>
      </c>
      <c r="AJ89" s="31"/>
      <c r="AK89" s="31"/>
      <c r="AL89" s="31"/>
      <c r="AM89" s="262" t="str">
        <f>IF(E17="","",E17)</f>
        <v>Arch. kancelária: ČERVENÁSVITEK</v>
      </c>
      <c r="AN89" s="262"/>
      <c r="AO89" s="262"/>
      <c r="AP89" s="262"/>
      <c r="AQ89" s="31"/>
      <c r="AR89" s="32"/>
      <c r="AS89" s="263" t="s">
        <v>55</v>
      </c>
      <c r="AT89" s="263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1"/>
    </row>
    <row r="90" spans="1:91" s="33" customFormat="1" ht="15.15" customHeight="1">
      <c r="A90" s="31"/>
      <c r="B90" s="32"/>
      <c r="C90" s="25" t="s">
        <v>25</v>
      </c>
      <c r="D90" s="31"/>
      <c r="E90" s="31"/>
      <c r="F90" s="31"/>
      <c r="G90" s="31"/>
      <c r="H90" s="31"/>
      <c r="I90" s="31"/>
      <c r="J90" s="31"/>
      <c r="K90" s="31"/>
      <c r="L90" s="5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5" t="s">
        <v>30</v>
      </c>
      <c r="AJ90" s="31"/>
      <c r="AK90" s="31"/>
      <c r="AL90" s="31"/>
      <c r="AM90" s="262" t="str">
        <f>IF(E20="","",E20)</f>
        <v xml:space="preserve"> </v>
      </c>
      <c r="AN90" s="262"/>
      <c r="AO90" s="262"/>
      <c r="AP90" s="262"/>
      <c r="AQ90" s="31"/>
      <c r="AR90" s="32"/>
      <c r="AS90" s="263"/>
      <c r="AT90" s="263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1"/>
    </row>
    <row r="91" spans="1:91" s="33" customFormat="1" ht="10.8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63"/>
      <c r="AT91" s="263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1"/>
    </row>
    <row r="92" spans="1:91" s="33" customFormat="1" ht="29.25" customHeight="1">
      <c r="A92" s="31"/>
      <c r="B92" s="32"/>
      <c r="C92" s="264" t="s">
        <v>56</v>
      </c>
      <c r="D92" s="264"/>
      <c r="E92" s="264"/>
      <c r="F92" s="264"/>
      <c r="G92" s="264"/>
      <c r="H92" s="64"/>
      <c r="I92" s="265" t="s">
        <v>57</v>
      </c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6" t="s">
        <v>58</v>
      </c>
      <c r="AH92" s="266"/>
      <c r="AI92" s="266"/>
      <c r="AJ92" s="266"/>
      <c r="AK92" s="266"/>
      <c r="AL92" s="266"/>
      <c r="AM92" s="266"/>
      <c r="AN92" s="267" t="s">
        <v>59</v>
      </c>
      <c r="AO92" s="267"/>
      <c r="AP92" s="267"/>
      <c r="AQ92" s="65" t="s">
        <v>60</v>
      </c>
      <c r="AR92" s="32"/>
      <c r="AS92" s="66" t="s">
        <v>61</v>
      </c>
      <c r="AT92" s="67" t="s">
        <v>62</v>
      </c>
      <c r="AU92" s="67" t="s">
        <v>63</v>
      </c>
      <c r="AV92" s="67" t="s">
        <v>64</v>
      </c>
      <c r="AW92" s="67" t="s">
        <v>65</v>
      </c>
      <c r="AX92" s="67" t="s">
        <v>66</v>
      </c>
      <c r="AY92" s="67" t="s">
        <v>67</v>
      </c>
      <c r="AZ92" s="67" t="s">
        <v>68</v>
      </c>
      <c r="BA92" s="67" t="s">
        <v>69</v>
      </c>
      <c r="BB92" s="67" t="s">
        <v>70</v>
      </c>
      <c r="BC92" s="67" t="s">
        <v>71</v>
      </c>
      <c r="BD92" s="68" t="s">
        <v>72</v>
      </c>
      <c r="BE92" s="31"/>
    </row>
    <row r="93" spans="1:91" s="33" customFormat="1" ht="10.8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1"/>
    </row>
    <row r="94" spans="1:91" s="72" customFormat="1" ht="32.4" customHeight="1">
      <c r="B94" s="73"/>
      <c r="C94" s="74" t="s">
        <v>73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268">
        <f>ROUND(SUM(AG95:AG97),2)</f>
        <v>0</v>
      </c>
      <c r="AH94" s="268"/>
      <c r="AI94" s="268"/>
      <c r="AJ94" s="268"/>
      <c r="AK94" s="268"/>
      <c r="AL94" s="268"/>
      <c r="AM94" s="268"/>
      <c r="AN94" s="269">
        <f>SUM(AG94,AT94)</f>
        <v>0</v>
      </c>
      <c r="AO94" s="269"/>
      <c r="AP94" s="269"/>
      <c r="AQ94" s="76"/>
      <c r="AR94" s="73"/>
      <c r="AS94" s="77">
        <f>ROUND(SUM(AS95:AS97),2)</f>
        <v>0</v>
      </c>
      <c r="AT94" s="78">
        <f>ROUND(SUM(AV94:AW94),2)</f>
        <v>0</v>
      </c>
      <c r="AU94" s="79">
        <f>ROUND(SUM(AU95:AU97),5)</f>
        <v>0</v>
      </c>
      <c r="AV94" s="78">
        <f>ROUND(AZ94*L32,2)</f>
        <v>0</v>
      </c>
      <c r="AW94" s="78">
        <f>ROUND(BA94*L33,2)</f>
        <v>0</v>
      </c>
      <c r="AX94" s="78">
        <f>ROUND(BB94*L32,2)</f>
        <v>0</v>
      </c>
      <c r="AY94" s="78">
        <f>ROUND(BC94*L33,2)</f>
        <v>0</v>
      </c>
      <c r="AZ94" s="78">
        <f>ROUND(SUM(AZ95:AZ97),2)</f>
        <v>0</v>
      </c>
      <c r="BA94" s="78">
        <f>ROUND(SUM(BA95:BA97),2)</f>
        <v>0</v>
      </c>
      <c r="BB94" s="78">
        <f>ROUND(SUM(BB95:BB97),2)</f>
        <v>0</v>
      </c>
      <c r="BC94" s="78">
        <f>ROUND(SUM(BC95:BC97),2)</f>
        <v>0</v>
      </c>
      <c r="BD94" s="80">
        <f>ROUND(SUM(BD95:BD97),2)</f>
        <v>0</v>
      </c>
      <c r="BS94" s="81" t="s">
        <v>74</v>
      </c>
      <c r="BT94" s="81" t="s">
        <v>75</v>
      </c>
      <c r="BU94" s="82" t="s">
        <v>76</v>
      </c>
      <c r="BV94" s="81" t="s">
        <v>77</v>
      </c>
      <c r="BW94" s="81" t="s">
        <v>3</v>
      </c>
      <c r="BX94" s="81" t="s">
        <v>78</v>
      </c>
      <c r="CL94" s="81"/>
    </row>
    <row r="95" spans="1:91" s="92" customFormat="1" ht="24.75" customHeight="1">
      <c r="A95" s="83" t="s">
        <v>79</v>
      </c>
      <c r="B95" s="84"/>
      <c r="C95" s="85"/>
      <c r="D95" s="270" t="s">
        <v>80</v>
      </c>
      <c r="E95" s="270"/>
      <c r="F95" s="270"/>
      <c r="G95" s="270"/>
      <c r="H95" s="270"/>
      <c r="I95" s="86"/>
      <c r="J95" s="270" t="s">
        <v>81</v>
      </c>
      <c r="K95" s="270"/>
      <c r="L95" s="270"/>
      <c r="M95" s="270"/>
      <c r="N95" s="270"/>
      <c r="O95" s="270"/>
      <c r="P95" s="270"/>
      <c r="Q95" s="270"/>
      <c r="R95" s="270"/>
      <c r="S95" s="270"/>
      <c r="T95" s="270"/>
      <c r="U95" s="270"/>
      <c r="V95" s="270"/>
      <c r="W95" s="270"/>
      <c r="X95" s="270"/>
      <c r="Y95" s="270"/>
      <c r="Z95" s="270"/>
      <c r="AA95" s="270"/>
      <c r="AB95" s="270"/>
      <c r="AC95" s="270"/>
      <c r="AD95" s="270"/>
      <c r="AE95" s="270"/>
      <c r="AF95" s="270"/>
      <c r="AG95" s="271">
        <f>'01 - Rekonštrukcia železn...'!J32</f>
        <v>0</v>
      </c>
      <c r="AH95" s="271"/>
      <c r="AI95" s="271"/>
      <c r="AJ95" s="271"/>
      <c r="AK95" s="271"/>
      <c r="AL95" s="271"/>
      <c r="AM95" s="271"/>
      <c r="AN95" s="271">
        <f>SUM(AG95,AT95)</f>
        <v>0</v>
      </c>
      <c r="AO95" s="271"/>
      <c r="AP95" s="271"/>
      <c r="AQ95" s="87" t="s">
        <v>82</v>
      </c>
      <c r="AR95" s="84"/>
      <c r="AS95" s="88">
        <v>0</v>
      </c>
      <c r="AT95" s="89">
        <f>ROUND(SUM(AV95:AW95),2)</f>
        <v>0</v>
      </c>
      <c r="AU95" s="90">
        <f>'01 - Rekonštrukcia železn...'!P135</f>
        <v>0</v>
      </c>
      <c r="AV95" s="89">
        <f>'01 - Rekonštrukcia železn...'!J35</f>
        <v>0</v>
      </c>
      <c r="AW95" s="89">
        <f>'01 - Rekonštrukcia železn...'!J36</f>
        <v>0</v>
      </c>
      <c r="AX95" s="89">
        <f>'01 - Rekonštrukcia železn...'!J37</f>
        <v>0</v>
      </c>
      <c r="AY95" s="89">
        <f>'01 - Rekonštrukcia železn...'!J38</f>
        <v>0</v>
      </c>
      <c r="AZ95" s="89">
        <f>'01 - Rekonštrukcia železn...'!F35</f>
        <v>0</v>
      </c>
      <c r="BA95" s="89">
        <f>'01 - Rekonštrukcia železn...'!F36</f>
        <v>0</v>
      </c>
      <c r="BB95" s="89">
        <f>'01 - Rekonštrukcia železn...'!F37</f>
        <v>0</v>
      </c>
      <c r="BC95" s="89">
        <f>'01 - Rekonštrukcia železn...'!F38</f>
        <v>0</v>
      </c>
      <c r="BD95" s="91">
        <f>'01 - Rekonštrukcia železn...'!F39</f>
        <v>0</v>
      </c>
      <c r="BT95" s="93" t="s">
        <v>83</v>
      </c>
      <c r="BV95" s="93" t="s">
        <v>77</v>
      </c>
      <c r="BW95" s="93" t="s">
        <v>84</v>
      </c>
      <c r="BX95" s="93" t="s">
        <v>3</v>
      </c>
      <c r="CL95" s="93"/>
      <c r="CM95" s="93" t="s">
        <v>75</v>
      </c>
    </row>
    <row r="96" spans="1:91" s="92" customFormat="1" ht="16.5" customHeight="1">
      <c r="A96" s="83" t="s">
        <v>79</v>
      </c>
      <c r="B96" s="84"/>
      <c r="C96" s="85"/>
      <c r="D96" s="270" t="s">
        <v>85</v>
      </c>
      <c r="E96" s="270"/>
      <c r="F96" s="270"/>
      <c r="G96" s="270"/>
      <c r="H96" s="270"/>
      <c r="I96" s="86"/>
      <c r="J96" s="270" t="s">
        <v>86</v>
      </c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71">
        <f>'02 - Bleskozvod a uzemnenie'!J32</f>
        <v>0</v>
      </c>
      <c r="AH96" s="271"/>
      <c r="AI96" s="271"/>
      <c r="AJ96" s="271"/>
      <c r="AK96" s="271"/>
      <c r="AL96" s="271"/>
      <c r="AM96" s="271"/>
      <c r="AN96" s="271">
        <f>SUM(AG96,AT96)</f>
        <v>0</v>
      </c>
      <c r="AO96" s="271"/>
      <c r="AP96" s="271"/>
      <c r="AQ96" s="87" t="s">
        <v>82</v>
      </c>
      <c r="AR96" s="84"/>
      <c r="AS96" s="88">
        <v>0</v>
      </c>
      <c r="AT96" s="89">
        <f>ROUND(SUM(AV96:AW96),2)</f>
        <v>0</v>
      </c>
      <c r="AU96" s="90">
        <f>'02 - Bleskozvod a uzemnenie'!P130</f>
        <v>0</v>
      </c>
      <c r="AV96" s="89">
        <f>'02 - Bleskozvod a uzemnenie'!J35</f>
        <v>0</v>
      </c>
      <c r="AW96" s="89">
        <f>'02 - Bleskozvod a uzemnenie'!J36</f>
        <v>0</v>
      </c>
      <c r="AX96" s="89">
        <f>'02 - Bleskozvod a uzemnenie'!J37</f>
        <v>0</v>
      </c>
      <c r="AY96" s="89">
        <f>'02 - Bleskozvod a uzemnenie'!J38</f>
        <v>0</v>
      </c>
      <c r="AZ96" s="89">
        <f>'02 - Bleskozvod a uzemnenie'!F35</f>
        <v>0</v>
      </c>
      <c r="BA96" s="89">
        <f>'02 - Bleskozvod a uzemnenie'!F36</f>
        <v>0</v>
      </c>
      <c r="BB96" s="89">
        <f>'02 - Bleskozvod a uzemnenie'!F37</f>
        <v>0</v>
      </c>
      <c r="BC96" s="89">
        <f>'02 - Bleskozvod a uzemnenie'!F38</f>
        <v>0</v>
      </c>
      <c r="BD96" s="91">
        <f>'02 - Bleskozvod a uzemnenie'!F39</f>
        <v>0</v>
      </c>
      <c r="BT96" s="93" t="s">
        <v>83</v>
      </c>
      <c r="BV96" s="93" t="s">
        <v>77</v>
      </c>
      <c r="BW96" s="93" t="s">
        <v>87</v>
      </c>
      <c r="BX96" s="93" t="s">
        <v>3</v>
      </c>
      <c r="CL96" s="93" t="s">
        <v>75</v>
      </c>
      <c r="CM96" s="93" t="s">
        <v>75</v>
      </c>
    </row>
    <row r="97" spans="1:91" s="92" customFormat="1" ht="16.5" customHeight="1">
      <c r="A97" s="83" t="s">
        <v>79</v>
      </c>
      <c r="B97" s="84"/>
      <c r="C97" s="85"/>
      <c r="D97" s="270" t="s">
        <v>88</v>
      </c>
      <c r="E97" s="270"/>
      <c r="F97" s="270"/>
      <c r="G97" s="270"/>
      <c r="H97" s="270"/>
      <c r="I97" s="86"/>
      <c r="J97" s="270" t="s">
        <v>89</v>
      </c>
      <c r="K97" s="270"/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71">
        <f>'03 - Vsak'!J32</f>
        <v>0</v>
      </c>
      <c r="AH97" s="271"/>
      <c r="AI97" s="271"/>
      <c r="AJ97" s="271"/>
      <c r="AK97" s="271"/>
      <c r="AL97" s="271"/>
      <c r="AM97" s="271"/>
      <c r="AN97" s="271">
        <f>SUM(AG97,AT97)</f>
        <v>0</v>
      </c>
      <c r="AO97" s="271"/>
      <c r="AP97" s="271"/>
      <c r="AQ97" s="87" t="s">
        <v>82</v>
      </c>
      <c r="AR97" s="84"/>
      <c r="AS97" s="94">
        <v>0</v>
      </c>
      <c r="AT97" s="95">
        <f>ROUND(SUM(AV97:AW97),2)</f>
        <v>0</v>
      </c>
      <c r="AU97" s="96">
        <f>'03 - Vsak'!P131</f>
        <v>0</v>
      </c>
      <c r="AV97" s="95">
        <f>'03 - Vsak'!J35</f>
        <v>0</v>
      </c>
      <c r="AW97" s="95">
        <f>'03 - Vsak'!J36</f>
        <v>0</v>
      </c>
      <c r="AX97" s="95">
        <f>'03 - Vsak'!J37</f>
        <v>0</v>
      </c>
      <c r="AY97" s="95">
        <f>'03 - Vsak'!J38</f>
        <v>0</v>
      </c>
      <c r="AZ97" s="95">
        <f>'03 - Vsak'!F35</f>
        <v>0</v>
      </c>
      <c r="BA97" s="95">
        <f>'03 - Vsak'!F36</f>
        <v>0</v>
      </c>
      <c r="BB97" s="95">
        <f>'03 - Vsak'!F37</f>
        <v>0</v>
      </c>
      <c r="BC97" s="95">
        <f>'03 - Vsak'!F38</f>
        <v>0</v>
      </c>
      <c r="BD97" s="97">
        <f>'03 - Vsak'!F39</f>
        <v>0</v>
      </c>
      <c r="BT97" s="93" t="s">
        <v>83</v>
      </c>
      <c r="BV97" s="93" t="s">
        <v>77</v>
      </c>
      <c r="BW97" s="93" t="s">
        <v>90</v>
      </c>
      <c r="BX97" s="93" t="s">
        <v>3</v>
      </c>
      <c r="CL97" s="93"/>
      <c r="CM97" s="93" t="s">
        <v>75</v>
      </c>
    </row>
    <row r="98" spans="1:91">
      <c r="B98" s="19"/>
      <c r="AR98" s="19"/>
    </row>
    <row r="99" spans="1:91" s="33" customFormat="1" ht="30" customHeight="1">
      <c r="A99" s="31"/>
      <c r="B99" s="32"/>
      <c r="C99" s="74" t="s">
        <v>91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269">
        <f>ROUND(SUM(AG100:AG103), 2)</f>
        <v>0</v>
      </c>
      <c r="AH99" s="269"/>
      <c r="AI99" s="269"/>
      <c r="AJ99" s="269"/>
      <c r="AK99" s="269"/>
      <c r="AL99" s="269"/>
      <c r="AM99" s="269"/>
      <c r="AN99" s="269">
        <f>ROUND(SUM(AN100:AN103), 2)</f>
        <v>0</v>
      </c>
      <c r="AO99" s="269"/>
      <c r="AP99" s="269"/>
      <c r="AQ99" s="98"/>
      <c r="AR99" s="32"/>
      <c r="AS99" s="66" t="s">
        <v>92</v>
      </c>
      <c r="AT99" s="67" t="s">
        <v>93</v>
      </c>
      <c r="AU99" s="67" t="s">
        <v>39</v>
      </c>
      <c r="AV99" s="68" t="s">
        <v>62</v>
      </c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91" s="33" customFormat="1" ht="19.95" customHeight="1">
      <c r="A100" s="31"/>
      <c r="B100" s="32"/>
      <c r="C100" s="31"/>
      <c r="D100" s="272" t="s">
        <v>94</v>
      </c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31"/>
      <c r="AD100" s="31"/>
      <c r="AE100" s="31"/>
      <c r="AF100" s="31"/>
      <c r="AG100" s="273">
        <f>ROUND(AG94 * AS100, 2)</f>
        <v>0</v>
      </c>
      <c r="AH100" s="273"/>
      <c r="AI100" s="273"/>
      <c r="AJ100" s="273"/>
      <c r="AK100" s="273"/>
      <c r="AL100" s="273"/>
      <c r="AM100" s="273"/>
      <c r="AN100" s="274">
        <f>ROUND(AG100 + AV100, 2)</f>
        <v>0</v>
      </c>
      <c r="AO100" s="274"/>
      <c r="AP100" s="274"/>
      <c r="AQ100" s="31"/>
      <c r="AR100" s="32"/>
      <c r="AS100" s="99">
        <v>0</v>
      </c>
      <c r="AT100" s="100" t="s">
        <v>95</v>
      </c>
      <c r="AU100" s="100" t="s">
        <v>40</v>
      </c>
      <c r="AV100" s="101">
        <f>ROUND(IF(AU100="základná",AG100*L32,IF(AU100="znížená",AG100*L33,0)), 2)</f>
        <v>0</v>
      </c>
      <c r="AW100" s="31"/>
      <c r="AX100" s="31"/>
      <c r="AY100" s="31"/>
      <c r="AZ100" s="31"/>
      <c r="BA100" s="31"/>
      <c r="BB100" s="31"/>
      <c r="BC100" s="31"/>
      <c r="BD100" s="31"/>
      <c r="BE100" s="31"/>
      <c r="BV100" s="16" t="s">
        <v>96</v>
      </c>
      <c r="BY100" s="102">
        <f>IF(AU100="základná",AV100,0)</f>
        <v>0</v>
      </c>
      <c r="BZ100" s="102">
        <f>IF(AU100="znížená",AV100,0)</f>
        <v>0</v>
      </c>
      <c r="CA100" s="102">
        <v>0</v>
      </c>
      <c r="CB100" s="102">
        <v>0</v>
      </c>
      <c r="CC100" s="102">
        <v>0</v>
      </c>
      <c r="CD100" s="102">
        <f>IF(AU100="základná",AG100,0)</f>
        <v>0</v>
      </c>
      <c r="CE100" s="102">
        <f>IF(AU100="znížená",AG100,0)</f>
        <v>0</v>
      </c>
      <c r="CF100" s="102">
        <f>IF(AU100="zákl. prenesená",AG100,0)</f>
        <v>0</v>
      </c>
      <c r="CG100" s="102">
        <f>IF(AU100="zníž. prenesená",AG100,0)</f>
        <v>0</v>
      </c>
      <c r="CH100" s="102">
        <f>IF(AU100="nulová",AG100,0)</f>
        <v>0</v>
      </c>
      <c r="CI100" s="16">
        <f>IF(AU100="základná",1,IF(AU100="znížená",2,IF(AU100="zákl. prenesená",4,IF(AU100="zníž. prenesená",5,3))))</f>
        <v>1</v>
      </c>
      <c r="CJ100" s="16">
        <f>IF(AT100="stavebná časť",1,IF(AT100="investičná časť",2,3))</f>
        <v>1</v>
      </c>
      <c r="CK100" s="16" t="str">
        <f>IF(D100="Vyplň vlastné","","x")</f>
        <v>x</v>
      </c>
    </row>
    <row r="101" spans="1:91" s="33" customFormat="1" ht="19.95" customHeight="1">
      <c r="A101" s="31"/>
      <c r="B101" s="32"/>
      <c r="C101" s="31"/>
      <c r="D101" s="275" t="s">
        <v>97</v>
      </c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75"/>
      <c r="AA101" s="275"/>
      <c r="AB101" s="275"/>
      <c r="AC101" s="31"/>
      <c r="AD101" s="31"/>
      <c r="AE101" s="31"/>
      <c r="AF101" s="31"/>
      <c r="AG101" s="273">
        <f>ROUND(AG94 * AS101, 2)</f>
        <v>0</v>
      </c>
      <c r="AH101" s="273"/>
      <c r="AI101" s="273"/>
      <c r="AJ101" s="273"/>
      <c r="AK101" s="273"/>
      <c r="AL101" s="273"/>
      <c r="AM101" s="273"/>
      <c r="AN101" s="274">
        <f>ROUND(AG101 + AV101, 2)</f>
        <v>0</v>
      </c>
      <c r="AO101" s="274"/>
      <c r="AP101" s="274"/>
      <c r="AQ101" s="31"/>
      <c r="AR101" s="32"/>
      <c r="AS101" s="99">
        <v>0</v>
      </c>
      <c r="AT101" s="100" t="s">
        <v>95</v>
      </c>
      <c r="AU101" s="100" t="s">
        <v>40</v>
      </c>
      <c r="AV101" s="101">
        <f>ROUND(IF(AU101="základná",AG101*L32,IF(AU101="znížená",AG101*L33,0)), 2)</f>
        <v>0</v>
      </c>
      <c r="AW101" s="31"/>
      <c r="AX101" s="31"/>
      <c r="AY101" s="31"/>
      <c r="AZ101" s="31"/>
      <c r="BA101" s="31"/>
      <c r="BB101" s="31"/>
      <c r="BC101" s="31"/>
      <c r="BD101" s="31"/>
      <c r="BE101" s="31"/>
      <c r="BV101" s="16" t="s">
        <v>98</v>
      </c>
      <c r="BY101" s="102">
        <f>IF(AU101="základná",AV101,0)</f>
        <v>0</v>
      </c>
      <c r="BZ101" s="102">
        <f>IF(AU101="znížená",AV101,0)</f>
        <v>0</v>
      </c>
      <c r="CA101" s="102">
        <v>0</v>
      </c>
      <c r="CB101" s="102">
        <v>0</v>
      </c>
      <c r="CC101" s="102">
        <v>0</v>
      </c>
      <c r="CD101" s="102">
        <f>IF(AU101="základná",AG101,0)</f>
        <v>0</v>
      </c>
      <c r="CE101" s="102">
        <f>IF(AU101="znížená",AG101,0)</f>
        <v>0</v>
      </c>
      <c r="CF101" s="102">
        <f>IF(AU101="zákl. prenesená",AG101,0)</f>
        <v>0</v>
      </c>
      <c r="CG101" s="102">
        <f>IF(AU101="zníž. prenesená",AG101,0)</f>
        <v>0</v>
      </c>
      <c r="CH101" s="102">
        <f>IF(AU101="nulová",AG101,0)</f>
        <v>0</v>
      </c>
      <c r="CI101" s="16">
        <f>IF(AU101="základná",1,IF(AU101="znížená",2,IF(AU101="zákl. prenesená",4,IF(AU101="zníž. prenesená",5,3))))</f>
        <v>1</v>
      </c>
      <c r="CJ101" s="16">
        <f>IF(AT101="stavebná časť",1,IF(AT101="investičná časť",2,3))</f>
        <v>1</v>
      </c>
      <c r="CK101" s="16" t="str">
        <f>IF(D101="Vyplň vlastné","","x")</f>
        <v/>
      </c>
    </row>
    <row r="102" spans="1:91" s="33" customFormat="1" ht="19.95" customHeight="1">
      <c r="A102" s="31"/>
      <c r="B102" s="32"/>
      <c r="C102" s="31"/>
      <c r="D102" s="275" t="s">
        <v>97</v>
      </c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  <c r="AA102" s="275"/>
      <c r="AB102" s="275"/>
      <c r="AC102" s="31"/>
      <c r="AD102" s="31"/>
      <c r="AE102" s="31"/>
      <c r="AF102" s="31"/>
      <c r="AG102" s="273">
        <f>ROUND(AG94 * AS102, 2)</f>
        <v>0</v>
      </c>
      <c r="AH102" s="273"/>
      <c r="AI102" s="273"/>
      <c r="AJ102" s="273"/>
      <c r="AK102" s="273"/>
      <c r="AL102" s="273"/>
      <c r="AM102" s="273"/>
      <c r="AN102" s="274">
        <f>ROUND(AG102 + AV102, 2)</f>
        <v>0</v>
      </c>
      <c r="AO102" s="274"/>
      <c r="AP102" s="274"/>
      <c r="AQ102" s="31"/>
      <c r="AR102" s="32"/>
      <c r="AS102" s="99">
        <v>0</v>
      </c>
      <c r="AT102" s="100" t="s">
        <v>95</v>
      </c>
      <c r="AU102" s="100" t="s">
        <v>40</v>
      </c>
      <c r="AV102" s="101">
        <f>ROUND(IF(AU102="základná",AG102*L32,IF(AU102="znížená",AG102*L33,0)), 2)</f>
        <v>0</v>
      </c>
      <c r="AW102" s="31"/>
      <c r="AX102" s="31"/>
      <c r="AY102" s="31"/>
      <c r="AZ102" s="31"/>
      <c r="BA102" s="31"/>
      <c r="BB102" s="31"/>
      <c r="BC102" s="31"/>
      <c r="BD102" s="31"/>
      <c r="BE102" s="31"/>
      <c r="BV102" s="16" t="s">
        <v>98</v>
      </c>
      <c r="BY102" s="102">
        <f>IF(AU102="základná",AV102,0)</f>
        <v>0</v>
      </c>
      <c r="BZ102" s="102">
        <f>IF(AU102="znížená",AV102,0)</f>
        <v>0</v>
      </c>
      <c r="CA102" s="102">
        <v>0</v>
      </c>
      <c r="CB102" s="102">
        <v>0</v>
      </c>
      <c r="CC102" s="102">
        <v>0</v>
      </c>
      <c r="CD102" s="102">
        <f>IF(AU102="základná",AG102,0)</f>
        <v>0</v>
      </c>
      <c r="CE102" s="102">
        <f>IF(AU102="znížená",AG102,0)</f>
        <v>0</v>
      </c>
      <c r="CF102" s="102">
        <f>IF(AU102="zákl. prenesená",AG102,0)</f>
        <v>0</v>
      </c>
      <c r="CG102" s="102">
        <f>IF(AU102="zníž. prenesená",AG102,0)</f>
        <v>0</v>
      </c>
      <c r="CH102" s="102">
        <f>IF(AU102="nulová",AG102,0)</f>
        <v>0</v>
      </c>
      <c r="CI102" s="16">
        <f>IF(AU102="základná",1,IF(AU102="znížená",2,IF(AU102="zákl. prenesená",4,IF(AU102="zníž. prenesená",5,3))))</f>
        <v>1</v>
      </c>
      <c r="CJ102" s="16">
        <f>IF(AT102="stavebná časť",1,IF(AT102="investičná časť",2,3))</f>
        <v>1</v>
      </c>
      <c r="CK102" s="16" t="str">
        <f>IF(D102="Vyplň vlastné","","x")</f>
        <v/>
      </c>
    </row>
    <row r="103" spans="1:91" s="33" customFormat="1" ht="19.95" customHeight="1">
      <c r="A103" s="31"/>
      <c r="B103" s="32"/>
      <c r="C103" s="31"/>
      <c r="D103" s="275" t="s">
        <v>97</v>
      </c>
      <c r="E103" s="275"/>
      <c r="F103" s="275"/>
      <c r="G103" s="275"/>
      <c r="H103" s="275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5"/>
      <c r="Z103" s="275"/>
      <c r="AA103" s="275"/>
      <c r="AB103" s="275"/>
      <c r="AC103" s="31"/>
      <c r="AD103" s="31"/>
      <c r="AE103" s="31"/>
      <c r="AF103" s="31"/>
      <c r="AG103" s="273">
        <f>ROUND(AG94 * AS103, 2)</f>
        <v>0</v>
      </c>
      <c r="AH103" s="273"/>
      <c r="AI103" s="273"/>
      <c r="AJ103" s="273"/>
      <c r="AK103" s="273"/>
      <c r="AL103" s="273"/>
      <c r="AM103" s="273"/>
      <c r="AN103" s="274">
        <f>ROUND(AG103 + AV103, 2)</f>
        <v>0</v>
      </c>
      <c r="AO103" s="274"/>
      <c r="AP103" s="274"/>
      <c r="AQ103" s="31"/>
      <c r="AR103" s="32"/>
      <c r="AS103" s="103">
        <v>0</v>
      </c>
      <c r="AT103" s="104" t="s">
        <v>95</v>
      </c>
      <c r="AU103" s="104" t="s">
        <v>40</v>
      </c>
      <c r="AV103" s="105">
        <f>ROUND(IF(AU103="základná",AG103*L32,IF(AU103="znížená",AG103*L33,0)), 2)</f>
        <v>0</v>
      </c>
      <c r="AW103" s="31"/>
      <c r="AX103" s="31"/>
      <c r="AY103" s="31"/>
      <c r="AZ103" s="31"/>
      <c r="BA103" s="31"/>
      <c r="BB103" s="31"/>
      <c r="BC103" s="31"/>
      <c r="BD103" s="31"/>
      <c r="BE103" s="31"/>
      <c r="BV103" s="16" t="s">
        <v>98</v>
      </c>
      <c r="BY103" s="102">
        <f>IF(AU103="základná",AV103,0)</f>
        <v>0</v>
      </c>
      <c r="BZ103" s="102">
        <f>IF(AU103="znížená",AV103,0)</f>
        <v>0</v>
      </c>
      <c r="CA103" s="102">
        <v>0</v>
      </c>
      <c r="CB103" s="102">
        <v>0</v>
      </c>
      <c r="CC103" s="102">
        <v>0</v>
      </c>
      <c r="CD103" s="102">
        <f>IF(AU103="základná",AG103,0)</f>
        <v>0</v>
      </c>
      <c r="CE103" s="102">
        <f>IF(AU103="znížená",AG103,0)</f>
        <v>0</v>
      </c>
      <c r="CF103" s="102">
        <f>IF(AU103="zákl. prenesená",AG103,0)</f>
        <v>0</v>
      </c>
      <c r="CG103" s="102">
        <f>IF(AU103="zníž. prenesená",AG103,0)</f>
        <v>0</v>
      </c>
      <c r="CH103" s="102">
        <f>IF(AU103="nulová",AG103,0)</f>
        <v>0</v>
      </c>
      <c r="CI103" s="16">
        <f>IF(AU103="základná",1,IF(AU103="znížená",2,IF(AU103="zákl. prenesená",4,IF(AU103="zníž. prenesená",5,3))))</f>
        <v>1</v>
      </c>
      <c r="CJ103" s="16">
        <f>IF(AT103="stavebná časť",1,IF(AT103="investičná časť",2,3))</f>
        <v>1</v>
      </c>
      <c r="CK103" s="16" t="str">
        <f>IF(D103="Vyplň vlastné","","x")</f>
        <v/>
      </c>
    </row>
    <row r="104" spans="1:91" s="33" customFormat="1" ht="10.8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2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91" s="33" customFormat="1" ht="30" customHeight="1">
      <c r="A105" s="31"/>
      <c r="B105" s="32"/>
      <c r="C105" s="106" t="s">
        <v>99</v>
      </c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276">
        <f>ROUND(AG94 + AG99, 2)</f>
        <v>0</v>
      </c>
      <c r="AH105" s="276"/>
      <c r="AI105" s="276"/>
      <c r="AJ105" s="276"/>
      <c r="AK105" s="276"/>
      <c r="AL105" s="276"/>
      <c r="AM105" s="276"/>
      <c r="AN105" s="276">
        <f>ROUND(AN94 + AN99, 2)</f>
        <v>0</v>
      </c>
      <c r="AO105" s="276"/>
      <c r="AP105" s="276"/>
      <c r="AQ105" s="107"/>
      <c r="AR105" s="32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91" s="33" customFormat="1" ht="6.9" customHeight="1">
      <c r="A106" s="31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32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</sheetData>
  <mergeCells count="68">
    <mergeCell ref="D103:AB103"/>
    <mergeCell ref="AG103:AM103"/>
    <mergeCell ref="AN103:AP103"/>
    <mergeCell ref="AG105:AM105"/>
    <mergeCell ref="AN105:AP105"/>
    <mergeCell ref="D101:AB101"/>
    <mergeCell ref="AG101:AM101"/>
    <mergeCell ref="AN101:AP101"/>
    <mergeCell ref="D102:AB102"/>
    <mergeCell ref="AG102:AM102"/>
    <mergeCell ref="AN102:AP102"/>
    <mergeCell ref="AG99:AM99"/>
    <mergeCell ref="AN99:AP99"/>
    <mergeCell ref="D100:AB100"/>
    <mergeCell ref="AG100:AM100"/>
    <mergeCell ref="AN100:AP100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AG94:AM94"/>
    <mergeCell ref="AN94:AP94"/>
    <mergeCell ref="D95:H95"/>
    <mergeCell ref="J95:AF95"/>
    <mergeCell ref="AG95:AM95"/>
    <mergeCell ref="AN95:AP95"/>
    <mergeCell ref="AS89:AT91"/>
    <mergeCell ref="AM90:AP90"/>
    <mergeCell ref="C92:G92"/>
    <mergeCell ref="I92:AF92"/>
    <mergeCell ref="AG92:AM92"/>
    <mergeCell ref="AN92:AP92"/>
    <mergeCell ref="X38:AB38"/>
    <mergeCell ref="AK38:AO38"/>
    <mergeCell ref="L85:AO85"/>
    <mergeCell ref="AM87:AN87"/>
    <mergeCell ref="AM89:AP89"/>
    <mergeCell ref="L35:P35"/>
    <mergeCell ref="W35:AE35"/>
    <mergeCell ref="AK35:AO35"/>
    <mergeCell ref="L36:P36"/>
    <mergeCell ref="W36:AE36"/>
    <mergeCell ref="AK36:AO36"/>
    <mergeCell ref="W33:AE33"/>
    <mergeCell ref="AK33:AO33"/>
    <mergeCell ref="L34:P34"/>
    <mergeCell ref="W34:AE34"/>
    <mergeCell ref="AK34:AO34"/>
    <mergeCell ref="AR2:BE2"/>
    <mergeCell ref="K5:AO5"/>
    <mergeCell ref="BE5:BE34"/>
    <mergeCell ref="K6:AO6"/>
    <mergeCell ref="E14:AJ14"/>
    <mergeCell ref="E23:AN23"/>
    <mergeCell ref="AK26:AO26"/>
    <mergeCell ref="AK27:AO27"/>
    <mergeCell ref="AK29:AO29"/>
    <mergeCell ref="L31:P31"/>
    <mergeCell ref="W31:AE31"/>
    <mergeCell ref="AK31:AO31"/>
    <mergeCell ref="L32:P32"/>
    <mergeCell ref="W32:AE32"/>
    <mergeCell ref="AK32:AO32"/>
    <mergeCell ref="L33:P33"/>
  </mergeCells>
  <dataValidations count="2">
    <dataValidation type="list" allowBlank="1" showInputMessage="1" showErrorMessage="1" error="Povolené sú hodnoty základná, znížená, nulová." sqref="AU99:AU103">
      <formula1>"základná,znížená,nulová"</formula1>
      <formula2>0</formula2>
    </dataValidation>
    <dataValidation type="list" allowBlank="1" showInputMessage="1" showErrorMessage="1" error="Povolené sú hodnoty stavebná časť, technologická časť, investičná časť." sqref="AT99:AT103">
      <formula1>"stavebná časť,technologická časť,investičná časť"</formula1>
      <formula2>0</formula2>
    </dataValidation>
  </dataValidations>
  <hyperlinks>
    <hyperlink ref="A95" location="'01 - Rekonštrukcia železn...'!C2" display="/"/>
    <hyperlink ref="A96" location="'02 - Bleskozvod a uzemnenie'!C2" display="/"/>
    <hyperlink ref="A97" location="'03 - Vsak'!C2" display="/"/>
  </hyperlinks>
  <pageMargins left="0.39374999999999999" right="0.39374999999999999" top="0.39374999999999999" bottom="0.39374999999999999" header="0.511811023622047" footer="0"/>
  <pageSetup paperSize="9" scale="74" fitToHeight="100" orientation="portrait" horizontalDpi="300" verticalDpi="300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5"/>
  <sheetViews>
    <sheetView showGridLines="0" tabSelected="1" view="pageBreakPreview" topLeftCell="A224" zoomScaleNormal="100" zoomScaleSheetLayoutView="100" zoomScalePageLayoutView="85" workbookViewId="0">
      <selection activeCell="A276" sqref="A276"/>
    </sheetView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1:5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84</v>
      </c>
      <c r="AZ2" s="108" t="s">
        <v>100</v>
      </c>
      <c r="BA2" s="108" t="s">
        <v>101</v>
      </c>
      <c r="BB2" s="108"/>
      <c r="BC2" s="108" t="s">
        <v>102</v>
      </c>
      <c r="BD2" s="108" t="s">
        <v>103</v>
      </c>
    </row>
    <row r="3" spans="1:5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  <c r="AZ3" s="108" t="s">
        <v>104</v>
      </c>
      <c r="BA3" s="108" t="s">
        <v>105</v>
      </c>
      <c r="BB3" s="108"/>
      <c r="BC3" s="108" t="s">
        <v>106</v>
      </c>
      <c r="BD3" s="108" t="s">
        <v>103</v>
      </c>
    </row>
    <row r="4" spans="1:56" ht="24.9" customHeight="1">
      <c r="B4" s="19"/>
      <c r="D4" s="20" t="s">
        <v>107</v>
      </c>
      <c r="L4" s="19"/>
      <c r="M4" s="109" t="s">
        <v>8</v>
      </c>
      <c r="AT4" s="16" t="s">
        <v>2</v>
      </c>
      <c r="AZ4" s="108" t="s">
        <v>108</v>
      </c>
      <c r="BA4" s="108" t="s">
        <v>109</v>
      </c>
      <c r="BB4" s="108"/>
      <c r="BC4" s="108" t="s">
        <v>110</v>
      </c>
      <c r="BD4" s="108" t="s">
        <v>103</v>
      </c>
    </row>
    <row r="5" spans="1:56" ht="6.9" customHeight="1">
      <c r="B5" s="19"/>
      <c r="L5" s="19"/>
      <c r="AZ5" s="108" t="s">
        <v>111</v>
      </c>
      <c r="BA5" s="108" t="s">
        <v>112</v>
      </c>
      <c r="BB5" s="108"/>
      <c r="BC5" s="108" t="s">
        <v>113</v>
      </c>
      <c r="BD5" s="108" t="s">
        <v>103</v>
      </c>
    </row>
    <row r="6" spans="1:56" ht="12" customHeight="1">
      <c r="B6" s="19"/>
      <c r="D6" s="25" t="s">
        <v>13</v>
      </c>
      <c r="L6" s="19"/>
    </row>
    <row r="7" spans="1:56" ht="16.5" customHeight="1">
      <c r="B7" s="19"/>
      <c r="E7" s="277" t="str">
        <f>'Rekapitulácia stavby'!K6</f>
        <v>Rekonštrukcia ŽELEZNIČNÁ STANICA LOZORNO</v>
      </c>
      <c r="F7" s="277"/>
      <c r="G7" s="277"/>
      <c r="H7" s="277"/>
      <c r="L7" s="19"/>
    </row>
    <row r="8" spans="1:56" s="33" customFormat="1" ht="12" customHeight="1">
      <c r="A8" s="31"/>
      <c r="B8" s="32"/>
      <c r="C8" s="31"/>
      <c r="D8" s="25" t="s">
        <v>114</v>
      </c>
      <c r="E8" s="31"/>
      <c r="F8" s="31"/>
      <c r="G8" s="31"/>
      <c r="H8" s="31"/>
      <c r="I8" s="31"/>
      <c r="J8" s="31"/>
      <c r="K8" s="31"/>
      <c r="L8" s="4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56" s="33" customFormat="1" ht="16.5" customHeight="1">
      <c r="A9" s="31"/>
      <c r="B9" s="32"/>
      <c r="C9" s="31"/>
      <c r="D9" s="31"/>
      <c r="E9" s="260" t="s">
        <v>115</v>
      </c>
      <c r="F9" s="260"/>
      <c r="G9" s="260"/>
      <c r="H9" s="260"/>
      <c r="I9" s="31"/>
      <c r="J9" s="31"/>
      <c r="K9" s="31"/>
      <c r="L9" s="4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56" s="33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56" s="33" customFormat="1" ht="12" customHeight="1">
      <c r="A11" s="31"/>
      <c r="B11" s="32"/>
      <c r="C11" s="31"/>
      <c r="D11" s="25" t="s">
        <v>15</v>
      </c>
      <c r="E11" s="31"/>
      <c r="F11" s="26"/>
      <c r="G11" s="31"/>
      <c r="H11" s="31"/>
      <c r="I11" s="25" t="s">
        <v>16</v>
      </c>
      <c r="J11" s="26"/>
      <c r="K11" s="31"/>
      <c r="L11" s="4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33" customFormat="1" ht="12" customHeight="1">
      <c r="A12" s="31"/>
      <c r="B12" s="32"/>
      <c r="C12" s="31"/>
      <c r="D12" s="25" t="s">
        <v>17</v>
      </c>
      <c r="E12" s="31"/>
      <c r="F12" s="26" t="s">
        <v>18</v>
      </c>
      <c r="G12" s="31"/>
      <c r="H12" s="31"/>
      <c r="I12" s="25" t="s">
        <v>19</v>
      </c>
      <c r="J12" s="110" t="str">
        <f>'Rekapitulácia stavby'!AN8</f>
        <v>31. 7. 2024</v>
      </c>
      <c r="K12" s="31"/>
      <c r="L12" s="4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33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33" customFormat="1" ht="12" customHeight="1">
      <c r="A14" s="31"/>
      <c r="B14" s="32"/>
      <c r="C14" s="31"/>
      <c r="D14" s="25" t="s">
        <v>21</v>
      </c>
      <c r="E14" s="31"/>
      <c r="F14" s="31"/>
      <c r="G14" s="31"/>
      <c r="H14" s="31"/>
      <c r="I14" s="25" t="s">
        <v>22</v>
      </c>
      <c r="J14" s="26"/>
      <c r="K14" s="31"/>
      <c r="L14" s="4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33" customFormat="1" ht="18" customHeight="1">
      <c r="A15" s="31"/>
      <c r="B15" s="32"/>
      <c r="C15" s="31"/>
      <c r="D15" s="31"/>
      <c r="E15" s="26" t="s">
        <v>23</v>
      </c>
      <c r="F15" s="31"/>
      <c r="G15" s="31"/>
      <c r="H15" s="31"/>
      <c r="I15" s="25" t="s">
        <v>24</v>
      </c>
      <c r="J15" s="26"/>
      <c r="K15" s="31"/>
      <c r="L15" s="4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33" customFormat="1" ht="6.9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33" customFormat="1" ht="12" customHeight="1">
      <c r="A17" s="31"/>
      <c r="B17" s="32"/>
      <c r="C17" s="31"/>
      <c r="D17" s="25" t="s">
        <v>25</v>
      </c>
      <c r="E17" s="31"/>
      <c r="F17" s="31"/>
      <c r="G17" s="31"/>
      <c r="H17" s="31"/>
      <c r="I17" s="25" t="s">
        <v>22</v>
      </c>
      <c r="J17" s="27" t="str">
        <f>'Rekapitulácia stavby'!AN13</f>
        <v>Vyplň údaj</v>
      </c>
      <c r="K17" s="31"/>
      <c r="L17" s="4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33" customFormat="1" ht="18" customHeight="1">
      <c r="A18" s="31"/>
      <c r="B18" s="32"/>
      <c r="C18" s="31"/>
      <c r="D18" s="31"/>
      <c r="E18" s="278" t="str">
        <f>'Rekapitulácia stavby'!E14</f>
        <v>Vyplň údaj</v>
      </c>
      <c r="F18" s="278"/>
      <c r="G18" s="278"/>
      <c r="H18" s="278"/>
      <c r="I18" s="25" t="s">
        <v>24</v>
      </c>
      <c r="J18" s="27" t="str">
        <f>'Rekapitulácia stavby'!AN14</f>
        <v>Vyplň údaj</v>
      </c>
      <c r="K18" s="31"/>
      <c r="L18" s="4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33" customFormat="1" ht="6.9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33" customFormat="1" ht="12" customHeight="1">
      <c r="A20" s="31"/>
      <c r="B20" s="32"/>
      <c r="C20" s="31"/>
      <c r="D20" s="25" t="s">
        <v>27</v>
      </c>
      <c r="E20" s="31"/>
      <c r="F20" s="31"/>
      <c r="G20" s="31"/>
      <c r="H20" s="31"/>
      <c r="I20" s="25" t="s">
        <v>22</v>
      </c>
      <c r="J20" s="26"/>
      <c r="K20" s="31"/>
      <c r="L20" s="4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33" customFormat="1" ht="18" customHeight="1">
      <c r="A21" s="31"/>
      <c r="B21" s="32"/>
      <c r="C21" s="31"/>
      <c r="D21" s="31"/>
      <c r="E21" s="26" t="s">
        <v>28</v>
      </c>
      <c r="F21" s="31"/>
      <c r="G21" s="31"/>
      <c r="H21" s="31"/>
      <c r="I21" s="25" t="s">
        <v>24</v>
      </c>
      <c r="J21" s="26"/>
      <c r="K21" s="31"/>
      <c r="L21" s="4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33" customFormat="1" ht="6.9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33" customFormat="1" ht="12" customHeight="1">
      <c r="A23" s="31"/>
      <c r="B23" s="32"/>
      <c r="C23" s="31"/>
      <c r="D23" s="25" t="s">
        <v>30</v>
      </c>
      <c r="E23" s="31"/>
      <c r="F23" s="31"/>
      <c r="G23" s="31"/>
      <c r="H23" s="31"/>
      <c r="I23" s="25" t="s">
        <v>22</v>
      </c>
      <c r="J23" s="26" t="str">
        <f>IF('Rekapitulácia stavby'!AN19="","",'Rekapitulácia stavby'!AN19)</f>
        <v/>
      </c>
      <c r="K23" s="31"/>
      <c r="L23" s="4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33" customFormat="1" ht="18" customHeight="1">
      <c r="A24" s="31"/>
      <c r="B24" s="32"/>
      <c r="C24" s="31"/>
      <c r="D24" s="31"/>
      <c r="E24" s="26" t="str">
        <f>IF('Rekapitulácia stavby'!E20="","",'Rekapitulácia stavby'!E20)</f>
        <v xml:space="preserve"> </v>
      </c>
      <c r="F24" s="31"/>
      <c r="G24" s="31"/>
      <c r="H24" s="31"/>
      <c r="I24" s="25" t="s">
        <v>24</v>
      </c>
      <c r="J24" s="26" t="str">
        <f>IF('Rekapitulácia stavby'!AN20="","",'Rekapitulácia stavby'!AN20)</f>
        <v/>
      </c>
      <c r="K24" s="31"/>
      <c r="L24" s="4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33" customFormat="1" ht="6.9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33" customFormat="1" ht="12" customHeight="1">
      <c r="A26" s="31"/>
      <c r="B26" s="32"/>
      <c r="C26" s="31"/>
      <c r="D26" s="25" t="s">
        <v>32</v>
      </c>
      <c r="E26" s="31"/>
      <c r="F26" s="31"/>
      <c r="G26" s="31"/>
      <c r="H26" s="31"/>
      <c r="I26" s="31"/>
      <c r="J26" s="31"/>
      <c r="K26" s="31"/>
      <c r="L26" s="4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114" customFormat="1" ht="16.5" customHeight="1">
      <c r="A27" s="111"/>
      <c r="B27" s="112"/>
      <c r="C27" s="111"/>
      <c r="D27" s="111"/>
      <c r="E27" s="9"/>
      <c r="F27" s="9"/>
      <c r="G27" s="9"/>
      <c r="H27" s="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33" customFormat="1" ht="6.9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33" customFormat="1" ht="6.9" customHeight="1">
      <c r="A29" s="31"/>
      <c r="B29" s="32"/>
      <c r="C29" s="31"/>
      <c r="D29" s="70"/>
      <c r="E29" s="70"/>
      <c r="F29" s="70"/>
      <c r="G29" s="70"/>
      <c r="H29" s="70"/>
      <c r="I29" s="70"/>
      <c r="J29" s="70"/>
      <c r="K29" s="70"/>
      <c r="L29" s="4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33" customFormat="1" ht="14.4" customHeight="1">
      <c r="A30" s="31"/>
      <c r="B30" s="32"/>
      <c r="C30" s="31"/>
      <c r="D30" s="26" t="s">
        <v>116</v>
      </c>
      <c r="E30" s="31"/>
      <c r="F30" s="31"/>
      <c r="G30" s="31"/>
      <c r="H30" s="31"/>
      <c r="I30" s="31"/>
      <c r="J30" s="115">
        <f>J96</f>
        <v>0</v>
      </c>
      <c r="K30" s="31"/>
      <c r="L30" s="4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33" customFormat="1" ht="14.4" customHeight="1">
      <c r="A31" s="31"/>
      <c r="B31" s="32"/>
      <c r="C31" s="31"/>
      <c r="D31" s="30" t="s">
        <v>94</v>
      </c>
      <c r="E31" s="31"/>
      <c r="F31" s="31"/>
      <c r="G31" s="31"/>
      <c r="H31" s="31"/>
      <c r="I31" s="31"/>
      <c r="J31" s="115">
        <f>J108</f>
        <v>0</v>
      </c>
      <c r="K31" s="31"/>
      <c r="L31" s="4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33" customFormat="1" ht="25.5" customHeight="1">
      <c r="A32" s="31"/>
      <c r="B32" s="32"/>
      <c r="C32" s="31"/>
      <c r="D32" s="116" t="s">
        <v>35</v>
      </c>
      <c r="E32" s="31"/>
      <c r="F32" s="31"/>
      <c r="G32" s="31"/>
      <c r="H32" s="31"/>
      <c r="I32" s="31"/>
      <c r="J32" s="117">
        <f>ROUND(J30 + J31, 2)</f>
        <v>0</v>
      </c>
      <c r="K32" s="31"/>
      <c r="L32" s="4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33" customFormat="1" ht="6.9" customHeight="1">
      <c r="A33" s="31"/>
      <c r="B33" s="32"/>
      <c r="C33" s="31"/>
      <c r="D33" s="70"/>
      <c r="E33" s="70"/>
      <c r="F33" s="70"/>
      <c r="G33" s="70"/>
      <c r="H33" s="70"/>
      <c r="I33" s="70"/>
      <c r="J33" s="70"/>
      <c r="K33" s="70"/>
      <c r="L33" s="4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33" customFormat="1" ht="14.4" customHeight="1">
      <c r="A34" s="31"/>
      <c r="B34" s="32"/>
      <c r="C34" s="31"/>
      <c r="D34" s="31"/>
      <c r="E34" s="31"/>
      <c r="F34" s="118" t="s">
        <v>37</v>
      </c>
      <c r="G34" s="31"/>
      <c r="H34" s="31"/>
      <c r="I34" s="118" t="s">
        <v>36</v>
      </c>
      <c r="J34" s="118" t="s">
        <v>38</v>
      </c>
      <c r="K34" s="31"/>
      <c r="L34" s="4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33" customFormat="1" ht="14.4" customHeight="1">
      <c r="A35" s="31"/>
      <c r="B35" s="32"/>
      <c r="C35" s="31"/>
      <c r="D35" s="119" t="s">
        <v>39</v>
      </c>
      <c r="E35" s="38" t="s">
        <v>40</v>
      </c>
      <c r="F35" s="120">
        <f>ROUND((SUM(BE108:BE115) + SUM(BE135:BE269)),  2)</f>
        <v>0</v>
      </c>
      <c r="G35" s="121"/>
      <c r="H35" s="121"/>
      <c r="I35" s="122">
        <v>0.2</v>
      </c>
      <c r="J35" s="120">
        <f>ROUND(((SUM(BE108:BE115) + SUM(BE135:BE269))*I35),  2)</f>
        <v>0</v>
      </c>
      <c r="K35" s="31"/>
      <c r="L35" s="4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33" customFormat="1" ht="14.4" customHeight="1">
      <c r="A36" s="31"/>
      <c r="B36" s="32"/>
      <c r="C36" s="31"/>
      <c r="D36" s="31"/>
      <c r="E36" s="38" t="s">
        <v>41</v>
      </c>
      <c r="F36" s="120">
        <f>ROUND((SUM(BF108:BF115) + SUM(BF135:BF269)),  2)</f>
        <v>0</v>
      </c>
      <c r="G36" s="121"/>
      <c r="H36" s="121"/>
      <c r="I36" s="122">
        <v>0.2</v>
      </c>
      <c r="J36" s="120">
        <f>ROUND(((SUM(BF108:BF115) + SUM(BF135:BF269))*I36),  2)</f>
        <v>0</v>
      </c>
      <c r="K36" s="31"/>
      <c r="L36" s="4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33" customFormat="1" ht="14.4" hidden="1" customHeight="1">
      <c r="A37" s="31"/>
      <c r="B37" s="32"/>
      <c r="C37" s="31"/>
      <c r="D37" s="31"/>
      <c r="E37" s="25" t="s">
        <v>42</v>
      </c>
      <c r="F37" s="123">
        <f>ROUND((SUM(BG108:BG115) + SUM(BG135:BG269)),  2)</f>
        <v>0</v>
      </c>
      <c r="G37" s="31"/>
      <c r="H37" s="31"/>
      <c r="I37" s="124">
        <v>0.2</v>
      </c>
      <c r="J37" s="123">
        <f>0</f>
        <v>0</v>
      </c>
      <c r="K37" s="31"/>
      <c r="L37" s="4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33" customFormat="1" ht="14.4" hidden="1" customHeight="1">
      <c r="A38" s="31"/>
      <c r="B38" s="32"/>
      <c r="C38" s="31"/>
      <c r="D38" s="31"/>
      <c r="E38" s="25" t="s">
        <v>43</v>
      </c>
      <c r="F38" s="123">
        <f>ROUND((SUM(BH108:BH115) + SUM(BH135:BH269)),  2)</f>
        <v>0</v>
      </c>
      <c r="G38" s="31"/>
      <c r="H38" s="31"/>
      <c r="I38" s="124">
        <v>0.2</v>
      </c>
      <c r="J38" s="123">
        <f>0</f>
        <v>0</v>
      </c>
      <c r="K38" s="31"/>
      <c r="L38" s="4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33" customFormat="1" ht="14.4" hidden="1" customHeight="1">
      <c r="A39" s="31"/>
      <c r="B39" s="32"/>
      <c r="C39" s="31"/>
      <c r="D39" s="31"/>
      <c r="E39" s="38" t="s">
        <v>44</v>
      </c>
      <c r="F39" s="120">
        <f>ROUND((SUM(BI108:BI115) + SUM(BI135:BI269)),  2)</f>
        <v>0</v>
      </c>
      <c r="G39" s="121"/>
      <c r="H39" s="121"/>
      <c r="I39" s="122">
        <v>0</v>
      </c>
      <c r="J39" s="120">
        <f>0</f>
        <v>0</v>
      </c>
      <c r="K39" s="31"/>
      <c r="L39" s="4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33" customFormat="1" ht="6.9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33" customFormat="1" ht="25.5" customHeight="1">
      <c r="A41" s="31"/>
      <c r="B41" s="32"/>
      <c r="C41" s="107"/>
      <c r="D41" s="125" t="s">
        <v>45</v>
      </c>
      <c r="E41" s="64"/>
      <c r="F41" s="64"/>
      <c r="G41" s="126" t="s">
        <v>46</v>
      </c>
      <c r="H41" s="127" t="s">
        <v>47</v>
      </c>
      <c r="I41" s="64"/>
      <c r="J41" s="128">
        <f>SUM(J32:J39)</f>
        <v>0</v>
      </c>
      <c r="K41" s="129"/>
      <c r="L41" s="45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33" customFormat="1" ht="14.4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ht="14.4" customHeight="1">
      <c r="B43" s="19"/>
      <c r="L43" s="19"/>
    </row>
    <row r="44" spans="1:31" ht="14.4" customHeight="1">
      <c r="B44" s="19"/>
      <c r="L44" s="19"/>
    </row>
    <row r="45" spans="1:31" ht="14.4" customHeight="1">
      <c r="B45" s="19"/>
      <c r="L45" s="19"/>
    </row>
    <row r="46" spans="1:31" ht="14.4" customHeight="1">
      <c r="B46" s="19"/>
      <c r="L46" s="19"/>
    </row>
    <row r="47" spans="1:31" ht="14.4" customHeight="1">
      <c r="B47" s="19"/>
      <c r="L47" s="19"/>
    </row>
    <row r="48" spans="1:31" ht="14.4" customHeight="1">
      <c r="B48" s="19"/>
      <c r="L48" s="19"/>
    </row>
    <row r="49" spans="1:31" ht="14.4" customHeight="1">
      <c r="B49" s="19"/>
      <c r="L49" s="19"/>
    </row>
    <row r="50" spans="1:31" s="33" customFormat="1" ht="14.4" customHeight="1">
      <c r="B50" s="45"/>
      <c r="D50" s="46" t="s">
        <v>48</v>
      </c>
      <c r="E50" s="47"/>
      <c r="F50" s="47"/>
      <c r="G50" s="46" t="s">
        <v>49</v>
      </c>
      <c r="H50" s="47"/>
      <c r="I50" s="47"/>
      <c r="J50" s="47"/>
      <c r="K50" s="47"/>
      <c r="L50" s="45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33" customFormat="1" ht="13.2">
      <c r="A61" s="31"/>
      <c r="B61" s="32"/>
      <c r="C61" s="31"/>
      <c r="D61" s="48" t="s">
        <v>50</v>
      </c>
      <c r="E61" s="35"/>
      <c r="F61" s="130" t="s">
        <v>51</v>
      </c>
      <c r="G61" s="48" t="s">
        <v>50</v>
      </c>
      <c r="H61" s="35"/>
      <c r="I61" s="35"/>
      <c r="J61" s="131" t="s">
        <v>51</v>
      </c>
      <c r="K61" s="35"/>
      <c r="L61" s="4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33" customFormat="1" ht="13.2">
      <c r="A65" s="31"/>
      <c r="B65" s="32"/>
      <c r="C65" s="31"/>
      <c r="D65" s="46" t="s">
        <v>52</v>
      </c>
      <c r="E65" s="49"/>
      <c r="F65" s="49"/>
      <c r="G65" s="46" t="s">
        <v>53</v>
      </c>
      <c r="H65" s="49"/>
      <c r="I65" s="49"/>
      <c r="J65" s="49"/>
      <c r="K65" s="49"/>
      <c r="L65" s="4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33" customFormat="1" ht="13.2">
      <c r="A76" s="31"/>
      <c r="B76" s="32"/>
      <c r="C76" s="31"/>
      <c r="D76" s="48" t="s">
        <v>50</v>
      </c>
      <c r="E76" s="35"/>
      <c r="F76" s="130" t="s">
        <v>51</v>
      </c>
      <c r="G76" s="48" t="s">
        <v>50</v>
      </c>
      <c r="H76" s="35"/>
      <c r="I76" s="35"/>
      <c r="J76" s="131" t="s">
        <v>51</v>
      </c>
      <c r="K76" s="35"/>
      <c r="L76" s="4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33" customFormat="1" ht="14.4" customHeight="1">
      <c r="A77" s="31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33" customFormat="1" ht="6.9" customHeight="1">
      <c r="A81" s="31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33" customFormat="1" ht="24.9" customHeight="1">
      <c r="A82" s="31"/>
      <c r="B82" s="32"/>
      <c r="C82" s="20" t="s">
        <v>117</v>
      </c>
      <c r="D82" s="31"/>
      <c r="E82" s="31"/>
      <c r="F82" s="31"/>
      <c r="G82" s="31"/>
      <c r="H82" s="31"/>
      <c r="I82" s="31"/>
      <c r="J82" s="31"/>
      <c r="K82" s="31"/>
      <c r="L82" s="4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33" customFormat="1" ht="6.9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33" customFormat="1" ht="12" customHeight="1">
      <c r="A84" s="31"/>
      <c r="B84" s="32"/>
      <c r="C84" s="25" t="s">
        <v>13</v>
      </c>
      <c r="D84" s="31"/>
      <c r="E84" s="31"/>
      <c r="F84" s="31"/>
      <c r="G84" s="31"/>
      <c r="H84" s="31"/>
      <c r="I84" s="31"/>
      <c r="J84" s="31"/>
      <c r="K84" s="31"/>
      <c r="L84" s="4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33" customFormat="1" ht="16.5" customHeight="1">
      <c r="A85" s="31"/>
      <c r="B85" s="32"/>
      <c r="C85" s="31"/>
      <c r="D85" s="31"/>
      <c r="E85" s="277" t="str">
        <f>E7</f>
        <v>Rekonštrukcia ŽELEZNIČNÁ STANICA LOZORNO</v>
      </c>
      <c r="F85" s="277"/>
      <c r="G85" s="277"/>
      <c r="H85" s="277"/>
      <c r="I85" s="31"/>
      <c r="J85" s="31"/>
      <c r="K85" s="31"/>
      <c r="L85" s="4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33" customFormat="1" ht="12" customHeight="1">
      <c r="A86" s="31"/>
      <c r="B86" s="32"/>
      <c r="C86" s="25" t="s">
        <v>114</v>
      </c>
      <c r="D86" s="31"/>
      <c r="E86" s="31"/>
      <c r="F86" s="31"/>
      <c r="G86" s="31"/>
      <c r="H86" s="31"/>
      <c r="I86" s="31"/>
      <c r="J86" s="31"/>
      <c r="K86" s="31"/>
      <c r="L86" s="4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33" customFormat="1" ht="16.5" customHeight="1">
      <c r="A87" s="31"/>
      <c r="B87" s="32"/>
      <c r="C87" s="31"/>
      <c r="D87" s="31"/>
      <c r="E87" s="260" t="str">
        <f>E9</f>
        <v>01 - Rekonštrukcia železničnej stanice Lozorno</v>
      </c>
      <c r="F87" s="260"/>
      <c r="G87" s="260"/>
      <c r="H87" s="260"/>
      <c r="I87" s="31"/>
      <c r="J87" s="31"/>
      <c r="K87" s="31"/>
      <c r="L87" s="4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33" customFormat="1" ht="6.9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33" customFormat="1" ht="12" customHeight="1">
      <c r="A89" s="31"/>
      <c r="B89" s="32"/>
      <c r="C89" s="25" t="s">
        <v>17</v>
      </c>
      <c r="D89" s="31"/>
      <c r="E89" s="31"/>
      <c r="F89" s="26" t="str">
        <f>F12</f>
        <v>Lozorno</v>
      </c>
      <c r="G89" s="31"/>
      <c r="H89" s="31"/>
      <c r="I89" s="25" t="s">
        <v>19</v>
      </c>
      <c r="J89" s="110" t="str">
        <f>IF(J12="","",J12)</f>
        <v>31. 7. 2024</v>
      </c>
      <c r="K89" s="31"/>
      <c r="L89" s="4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33" customFormat="1" ht="6.9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33" customFormat="1" ht="25.65" customHeight="1">
      <c r="A91" s="31"/>
      <c r="B91" s="32"/>
      <c r="C91" s="25" t="s">
        <v>21</v>
      </c>
      <c r="D91" s="31"/>
      <c r="E91" s="31"/>
      <c r="F91" s="26" t="str">
        <f>E15</f>
        <v>obec Lozorno</v>
      </c>
      <c r="G91" s="31"/>
      <c r="H91" s="31"/>
      <c r="I91" s="25" t="s">
        <v>27</v>
      </c>
      <c r="J91" s="132" t="str">
        <f>E21</f>
        <v>Arch. kancelária: ČERVENÁSVITEK</v>
      </c>
      <c r="K91" s="31"/>
      <c r="L91" s="4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33" customFormat="1" ht="15.15" customHeight="1">
      <c r="A92" s="31"/>
      <c r="B92" s="32"/>
      <c r="C92" s="25" t="s">
        <v>25</v>
      </c>
      <c r="D92" s="31"/>
      <c r="E92" s="31"/>
      <c r="F92" s="26" t="str">
        <f>IF(E18="","",E18)</f>
        <v>Vyplň údaj</v>
      </c>
      <c r="G92" s="31"/>
      <c r="H92" s="31"/>
      <c r="I92" s="25" t="s">
        <v>30</v>
      </c>
      <c r="J92" s="132" t="str">
        <f>E24</f>
        <v xml:space="preserve"> </v>
      </c>
      <c r="K92" s="31"/>
      <c r="L92" s="4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33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33" customFormat="1" ht="29.25" customHeight="1">
      <c r="A94" s="31"/>
      <c r="B94" s="32"/>
      <c r="C94" s="133" t="s">
        <v>118</v>
      </c>
      <c r="D94" s="107"/>
      <c r="E94" s="107"/>
      <c r="F94" s="107"/>
      <c r="G94" s="107"/>
      <c r="H94" s="107"/>
      <c r="I94" s="107"/>
      <c r="J94" s="134" t="s">
        <v>119</v>
      </c>
      <c r="K94" s="107"/>
      <c r="L94" s="4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33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33" customFormat="1" ht="22.8" customHeight="1">
      <c r="A96" s="31"/>
      <c r="B96" s="32"/>
      <c r="C96" s="135" t="s">
        <v>120</v>
      </c>
      <c r="D96" s="31"/>
      <c r="E96" s="31"/>
      <c r="F96" s="31"/>
      <c r="G96" s="31"/>
      <c r="H96" s="31"/>
      <c r="I96" s="31"/>
      <c r="J96" s="117">
        <f>J135</f>
        <v>0</v>
      </c>
      <c r="K96" s="31"/>
      <c r="L96" s="4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121</v>
      </c>
    </row>
    <row r="97" spans="1:65" s="136" customFormat="1" ht="24.9" customHeight="1">
      <c r="B97" s="137"/>
      <c r="D97" s="138" t="s">
        <v>122</v>
      </c>
      <c r="E97" s="139"/>
      <c r="F97" s="139"/>
      <c r="G97" s="139"/>
      <c r="H97" s="139"/>
      <c r="I97" s="139"/>
      <c r="J97" s="140">
        <f>J136</f>
        <v>0</v>
      </c>
      <c r="L97" s="137"/>
    </row>
    <row r="98" spans="1:65" s="141" customFormat="1" ht="19.95" customHeight="1">
      <c r="B98" s="142"/>
      <c r="D98" s="143" t="s">
        <v>123</v>
      </c>
      <c r="E98" s="144"/>
      <c r="F98" s="144"/>
      <c r="G98" s="144"/>
      <c r="H98" s="144"/>
      <c r="I98" s="144"/>
      <c r="J98" s="145">
        <f>J137</f>
        <v>0</v>
      </c>
      <c r="L98" s="142"/>
    </row>
    <row r="99" spans="1:65" s="141" customFormat="1" ht="19.95" customHeight="1">
      <c r="B99" s="142"/>
      <c r="D99" s="143" t="s">
        <v>124</v>
      </c>
      <c r="E99" s="144"/>
      <c r="F99" s="144"/>
      <c r="G99" s="144"/>
      <c r="H99" s="144"/>
      <c r="I99" s="144"/>
      <c r="J99" s="145">
        <f>J150</f>
        <v>0</v>
      </c>
      <c r="L99" s="142"/>
    </row>
    <row r="100" spans="1:65" s="141" customFormat="1" ht="19.95" customHeight="1">
      <c r="B100" s="142"/>
      <c r="D100" s="143" t="s">
        <v>125</v>
      </c>
      <c r="E100" s="144"/>
      <c r="F100" s="144"/>
      <c r="G100" s="144"/>
      <c r="H100" s="144"/>
      <c r="I100" s="144"/>
      <c r="J100" s="145">
        <f>J182</f>
        <v>0</v>
      </c>
      <c r="L100" s="142"/>
    </row>
    <row r="101" spans="1:65" s="136" customFormat="1" ht="24.9" customHeight="1">
      <c r="B101" s="137"/>
      <c r="D101" s="138" t="s">
        <v>126</v>
      </c>
      <c r="E101" s="139"/>
      <c r="F101" s="139"/>
      <c r="G101" s="139"/>
      <c r="H101" s="139"/>
      <c r="I101" s="139"/>
      <c r="J101" s="140">
        <f>J184</f>
        <v>0</v>
      </c>
      <c r="L101" s="137"/>
    </row>
    <row r="102" spans="1:65" s="141" customFormat="1" ht="19.95" customHeight="1">
      <c r="B102" s="142"/>
      <c r="D102" s="143" t="s">
        <v>127</v>
      </c>
      <c r="E102" s="144"/>
      <c r="F102" s="144"/>
      <c r="G102" s="144"/>
      <c r="H102" s="144"/>
      <c r="I102" s="144"/>
      <c r="J102" s="145">
        <f>J185</f>
        <v>0</v>
      </c>
      <c r="L102" s="142"/>
    </row>
    <row r="103" spans="1:65" s="141" customFormat="1" ht="19.95" customHeight="1">
      <c r="B103" s="142"/>
      <c r="D103" s="143" t="s">
        <v>128</v>
      </c>
      <c r="E103" s="144"/>
      <c r="F103" s="144"/>
      <c r="G103" s="144"/>
      <c r="H103" s="144"/>
      <c r="I103" s="144"/>
      <c r="J103" s="145">
        <f>J213</f>
        <v>0</v>
      </c>
      <c r="L103" s="142"/>
    </row>
    <row r="104" spans="1:65" s="141" customFormat="1" ht="19.95" customHeight="1">
      <c r="B104" s="142"/>
      <c r="D104" s="143" t="s">
        <v>129</v>
      </c>
      <c r="E104" s="144"/>
      <c r="F104" s="144"/>
      <c r="G104" s="144"/>
      <c r="H104" s="144"/>
      <c r="I104" s="144"/>
      <c r="J104" s="145">
        <f>J249</f>
        <v>0</v>
      </c>
      <c r="L104" s="142"/>
    </row>
    <row r="105" spans="1:65" s="141" customFormat="1" ht="19.95" customHeight="1">
      <c r="B105" s="142"/>
      <c r="D105" s="143" t="s">
        <v>130</v>
      </c>
      <c r="E105" s="144"/>
      <c r="F105" s="144"/>
      <c r="G105" s="144"/>
      <c r="H105" s="144"/>
      <c r="I105" s="144"/>
      <c r="J105" s="145">
        <f>J262</f>
        <v>0</v>
      </c>
      <c r="L105" s="142"/>
    </row>
    <row r="106" spans="1:65" s="33" customFormat="1" ht="21.9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5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33" customFormat="1" ht="6.9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5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33" customFormat="1" ht="29.25" customHeight="1">
      <c r="A108" s="31"/>
      <c r="B108" s="32"/>
      <c r="C108" s="135" t="s">
        <v>131</v>
      </c>
      <c r="D108" s="31"/>
      <c r="E108" s="31"/>
      <c r="F108" s="31"/>
      <c r="G108" s="31"/>
      <c r="H108" s="31"/>
      <c r="I108" s="31"/>
      <c r="J108" s="146">
        <f>ROUND(J109 + J110 + J111 + J112 + J113 + J114,2)</f>
        <v>0</v>
      </c>
      <c r="K108" s="31"/>
      <c r="L108" s="45"/>
      <c r="N108" s="147" t="s">
        <v>39</v>
      </c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33" customFormat="1" ht="18" customHeight="1">
      <c r="A109" s="31"/>
      <c r="B109" s="148"/>
      <c r="C109" s="149"/>
      <c r="D109" s="275" t="s">
        <v>132</v>
      </c>
      <c r="E109" s="275"/>
      <c r="F109" s="275"/>
      <c r="G109" s="149"/>
      <c r="H109" s="149"/>
      <c r="I109" s="149"/>
      <c r="J109" s="150">
        <v>0</v>
      </c>
      <c r="K109" s="149"/>
      <c r="L109" s="151"/>
      <c r="M109" s="152"/>
      <c r="N109" s="153" t="s">
        <v>41</v>
      </c>
      <c r="O109" s="152"/>
      <c r="P109" s="152"/>
      <c r="Q109" s="152"/>
      <c r="R109" s="152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4" t="s">
        <v>133</v>
      </c>
      <c r="AZ109" s="152"/>
      <c r="BA109" s="152"/>
      <c r="BB109" s="152"/>
      <c r="BC109" s="152"/>
      <c r="BD109" s="152"/>
      <c r="BE109" s="155">
        <f t="shared" ref="BE109:BE114" si="0">IF(N109="základná",J109,0)</f>
        <v>0</v>
      </c>
      <c r="BF109" s="155">
        <f t="shared" ref="BF109:BF114" si="1">IF(N109="znížená",J109,0)</f>
        <v>0</v>
      </c>
      <c r="BG109" s="155">
        <f t="shared" ref="BG109:BG114" si="2">IF(N109="zákl. prenesená",J109,0)</f>
        <v>0</v>
      </c>
      <c r="BH109" s="155">
        <f t="shared" ref="BH109:BH114" si="3">IF(N109="zníž. prenesená",J109,0)</f>
        <v>0</v>
      </c>
      <c r="BI109" s="155">
        <f t="shared" ref="BI109:BI114" si="4">IF(N109="nulová",J109,0)</f>
        <v>0</v>
      </c>
      <c r="BJ109" s="154" t="s">
        <v>103</v>
      </c>
      <c r="BK109" s="152"/>
      <c r="BL109" s="152"/>
      <c r="BM109" s="152"/>
    </row>
    <row r="110" spans="1:65" s="33" customFormat="1" ht="18" customHeight="1">
      <c r="A110" s="31"/>
      <c r="B110" s="148"/>
      <c r="C110" s="149"/>
      <c r="D110" s="275" t="s">
        <v>134</v>
      </c>
      <c r="E110" s="275"/>
      <c r="F110" s="275"/>
      <c r="G110" s="149"/>
      <c r="H110" s="149"/>
      <c r="I110" s="149"/>
      <c r="J110" s="150">
        <v>0</v>
      </c>
      <c r="K110" s="149"/>
      <c r="L110" s="151"/>
      <c r="M110" s="152"/>
      <c r="N110" s="153" t="s">
        <v>41</v>
      </c>
      <c r="O110" s="152"/>
      <c r="P110" s="152"/>
      <c r="Q110" s="152"/>
      <c r="R110" s="152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4" t="s">
        <v>133</v>
      </c>
      <c r="AZ110" s="152"/>
      <c r="BA110" s="152"/>
      <c r="BB110" s="152"/>
      <c r="BC110" s="152"/>
      <c r="BD110" s="152"/>
      <c r="BE110" s="155">
        <f t="shared" si="0"/>
        <v>0</v>
      </c>
      <c r="BF110" s="155">
        <f t="shared" si="1"/>
        <v>0</v>
      </c>
      <c r="BG110" s="155">
        <f t="shared" si="2"/>
        <v>0</v>
      </c>
      <c r="BH110" s="155">
        <f t="shared" si="3"/>
        <v>0</v>
      </c>
      <c r="BI110" s="155">
        <f t="shared" si="4"/>
        <v>0</v>
      </c>
      <c r="BJ110" s="154" t="s">
        <v>103</v>
      </c>
      <c r="BK110" s="152"/>
      <c r="BL110" s="152"/>
      <c r="BM110" s="152"/>
    </row>
    <row r="111" spans="1:65" s="33" customFormat="1" ht="18" customHeight="1">
      <c r="A111" s="31"/>
      <c r="B111" s="148"/>
      <c r="C111" s="149"/>
      <c r="D111" s="275" t="s">
        <v>135</v>
      </c>
      <c r="E111" s="275"/>
      <c r="F111" s="275"/>
      <c r="G111" s="149"/>
      <c r="H111" s="149"/>
      <c r="I111" s="149"/>
      <c r="J111" s="150">
        <v>0</v>
      </c>
      <c r="K111" s="149"/>
      <c r="L111" s="151"/>
      <c r="M111" s="152"/>
      <c r="N111" s="153" t="s">
        <v>41</v>
      </c>
      <c r="O111" s="152"/>
      <c r="P111" s="152"/>
      <c r="Q111" s="152"/>
      <c r="R111" s="152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4" t="s">
        <v>133</v>
      </c>
      <c r="AZ111" s="152"/>
      <c r="BA111" s="152"/>
      <c r="BB111" s="152"/>
      <c r="BC111" s="152"/>
      <c r="BD111" s="152"/>
      <c r="BE111" s="155">
        <f t="shared" si="0"/>
        <v>0</v>
      </c>
      <c r="BF111" s="155">
        <f t="shared" si="1"/>
        <v>0</v>
      </c>
      <c r="BG111" s="155">
        <f t="shared" si="2"/>
        <v>0</v>
      </c>
      <c r="BH111" s="155">
        <f t="shared" si="3"/>
        <v>0</v>
      </c>
      <c r="BI111" s="155">
        <f t="shared" si="4"/>
        <v>0</v>
      </c>
      <c r="BJ111" s="154" t="s">
        <v>103</v>
      </c>
      <c r="BK111" s="152"/>
      <c r="BL111" s="152"/>
      <c r="BM111" s="152"/>
    </row>
    <row r="112" spans="1:65" s="33" customFormat="1" ht="18" customHeight="1">
      <c r="A112" s="31"/>
      <c r="B112" s="148"/>
      <c r="C112" s="149"/>
      <c r="D112" s="275" t="s">
        <v>136</v>
      </c>
      <c r="E112" s="275"/>
      <c r="F112" s="275"/>
      <c r="G112" s="149"/>
      <c r="H112" s="149"/>
      <c r="I112" s="149"/>
      <c r="J112" s="150">
        <v>0</v>
      </c>
      <c r="K112" s="149"/>
      <c r="L112" s="151"/>
      <c r="M112" s="152"/>
      <c r="N112" s="153" t="s">
        <v>41</v>
      </c>
      <c r="O112" s="152"/>
      <c r="P112" s="152"/>
      <c r="Q112" s="152"/>
      <c r="R112" s="152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4" t="s">
        <v>133</v>
      </c>
      <c r="AZ112" s="152"/>
      <c r="BA112" s="152"/>
      <c r="BB112" s="152"/>
      <c r="BC112" s="152"/>
      <c r="BD112" s="152"/>
      <c r="BE112" s="155">
        <f t="shared" si="0"/>
        <v>0</v>
      </c>
      <c r="BF112" s="155">
        <f t="shared" si="1"/>
        <v>0</v>
      </c>
      <c r="BG112" s="155">
        <f t="shared" si="2"/>
        <v>0</v>
      </c>
      <c r="BH112" s="155">
        <f t="shared" si="3"/>
        <v>0</v>
      </c>
      <c r="BI112" s="155">
        <f t="shared" si="4"/>
        <v>0</v>
      </c>
      <c r="BJ112" s="154" t="s">
        <v>103</v>
      </c>
      <c r="BK112" s="152"/>
      <c r="BL112" s="152"/>
      <c r="BM112" s="152"/>
    </row>
    <row r="113" spans="1:65" s="33" customFormat="1" ht="18" customHeight="1">
      <c r="A113" s="31"/>
      <c r="B113" s="148"/>
      <c r="C113" s="149"/>
      <c r="D113" s="275" t="s">
        <v>137</v>
      </c>
      <c r="E113" s="275"/>
      <c r="F113" s="275"/>
      <c r="G113" s="149"/>
      <c r="H113" s="149"/>
      <c r="I113" s="149"/>
      <c r="J113" s="150">
        <v>0</v>
      </c>
      <c r="K113" s="149"/>
      <c r="L113" s="151"/>
      <c r="M113" s="152"/>
      <c r="N113" s="153" t="s">
        <v>41</v>
      </c>
      <c r="O113" s="152"/>
      <c r="P113" s="152"/>
      <c r="Q113" s="152"/>
      <c r="R113" s="152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4" t="s">
        <v>133</v>
      </c>
      <c r="AZ113" s="152"/>
      <c r="BA113" s="152"/>
      <c r="BB113" s="152"/>
      <c r="BC113" s="152"/>
      <c r="BD113" s="152"/>
      <c r="BE113" s="155">
        <f t="shared" si="0"/>
        <v>0</v>
      </c>
      <c r="BF113" s="155">
        <f t="shared" si="1"/>
        <v>0</v>
      </c>
      <c r="BG113" s="155">
        <f t="shared" si="2"/>
        <v>0</v>
      </c>
      <c r="BH113" s="155">
        <f t="shared" si="3"/>
        <v>0</v>
      </c>
      <c r="BI113" s="155">
        <f t="shared" si="4"/>
        <v>0</v>
      </c>
      <c r="BJ113" s="154" t="s">
        <v>103</v>
      </c>
      <c r="BK113" s="152"/>
      <c r="BL113" s="152"/>
      <c r="BM113" s="152"/>
    </row>
    <row r="114" spans="1:65" s="33" customFormat="1" ht="18" customHeight="1">
      <c r="A114" s="31"/>
      <c r="B114" s="148"/>
      <c r="C114" s="149"/>
      <c r="D114" s="156" t="s">
        <v>138</v>
      </c>
      <c r="E114" s="149"/>
      <c r="F114" s="149"/>
      <c r="G114" s="149"/>
      <c r="H114" s="149"/>
      <c r="I114" s="149"/>
      <c r="J114" s="150">
        <f>ROUND(J30*T114,2)</f>
        <v>0</v>
      </c>
      <c r="K114" s="149"/>
      <c r="L114" s="151"/>
      <c r="M114" s="152"/>
      <c r="N114" s="153" t="s">
        <v>41</v>
      </c>
      <c r="O114" s="152"/>
      <c r="P114" s="152"/>
      <c r="Q114" s="152"/>
      <c r="R114" s="152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4" t="s">
        <v>139</v>
      </c>
      <c r="AZ114" s="152"/>
      <c r="BA114" s="152"/>
      <c r="BB114" s="152"/>
      <c r="BC114" s="152"/>
      <c r="BD114" s="152"/>
      <c r="BE114" s="155">
        <f t="shared" si="0"/>
        <v>0</v>
      </c>
      <c r="BF114" s="155">
        <f t="shared" si="1"/>
        <v>0</v>
      </c>
      <c r="BG114" s="155">
        <f t="shared" si="2"/>
        <v>0</v>
      </c>
      <c r="BH114" s="155">
        <f t="shared" si="3"/>
        <v>0</v>
      </c>
      <c r="BI114" s="155">
        <f t="shared" si="4"/>
        <v>0</v>
      </c>
      <c r="BJ114" s="154" t="s">
        <v>103</v>
      </c>
      <c r="BK114" s="152"/>
      <c r="BL114" s="152"/>
      <c r="BM114" s="152"/>
    </row>
    <row r="115" spans="1:65" s="33" customForma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5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33" customFormat="1" ht="29.25" customHeight="1">
      <c r="A116" s="31"/>
      <c r="B116" s="32"/>
      <c r="C116" s="106" t="s">
        <v>99</v>
      </c>
      <c r="D116" s="107"/>
      <c r="E116" s="107"/>
      <c r="F116" s="107"/>
      <c r="G116" s="107"/>
      <c r="H116" s="107"/>
      <c r="I116" s="107"/>
      <c r="J116" s="157">
        <f>ROUND(J96+J108,2)</f>
        <v>0</v>
      </c>
      <c r="K116" s="107"/>
      <c r="L116" s="4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33" customFormat="1" ht="6.9" customHeight="1">
      <c r="A117" s="31"/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4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65" s="33" customFormat="1" ht="6.9" customHeight="1">
      <c r="A121" s="31"/>
      <c r="B121" s="52"/>
      <c r="C121" s="53"/>
      <c r="D121" s="53"/>
      <c r="E121" s="53"/>
      <c r="F121" s="53"/>
      <c r="G121" s="53"/>
      <c r="H121" s="53"/>
      <c r="I121" s="53"/>
      <c r="J121" s="53"/>
      <c r="K121" s="53"/>
      <c r="L121" s="45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33" customFormat="1" ht="24.9" customHeight="1">
      <c r="A122" s="31"/>
      <c r="B122" s="32"/>
      <c r="C122" s="20" t="s">
        <v>140</v>
      </c>
      <c r="D122" s="31"/>
      <c r="E122" s="31"/>
      <c r="F122" s="31"/>
      <c r="G122" s="31"/>
      <c r="H122" s="31"/>
      <c r="I122" s="31"/>
      <c r="J122" s="31"/>
      <c r="K122" s="31"/>
      <c r="L122" s="4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33" customFormat="1" ht="6.9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33" customFormat="1" ht="12" customHeight="1">
      <c r="A124" s="31"/>
      <c r="B124" s="32"/>
      <c r="C124" s="25" t="s">
        <v>13</v>
      </c>
      <c r="D124" s="31"/>
      <c r="E124" s="31"/>
      <c r="F124" s="31"/>
      <c r="G124" s="31"/>
      <c r="H124" s="31"/>
      <c r="I124" s="31"/>
      <c r="J124" s="31"/>
      <c r="K124" s="31"/>
      <c r="L124" s="4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33" customFormat="1" ht="16.5" customHeight="1">
      <c r="A125" s="31"/>
      <c r="B125" s="32"/>
      <c r="C125" s="31"/>
      <c r="D125" s="31"/>
      <c r="E125" s="277" t="str">
        <f>E7</f>
        <v>Rekonštrukcia ŽELEZNIČNÁ STANICA LOZORNO</v>
      </c>
      <c r="F125" s="277"/>
      <c r="G125" s="277"/>
      <c r="H125" s="277"/>
      <c r="I125" s="31"/>
      <c r="J125" s="31"/>
      <c r="K125" s="31"/>
      <c r="L125" s="45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33" customFormat="1" ht="12" customHeight="1">
      <c r="A126" s="31"/>
      <c r="B126" s="32"/>
      <c r="C126" s="25" t="s">
        <v>114</v>
      </c>
      <c r="D126" s="31"/>
      <c r="E126" s="31"/>
      <c r="F126" s="31"/>
      <c r="G126" s="31"/>
      <c r="H126" s="31"/>
      <c r="I126" s="31"/>
      <c r="J126" s="31"/>
      <c r="K126" s="31"/>
      <c r="L126" s="45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33" customFormat="1" ht="16.5" customHeight="1">
      <c r="A127" s="31"/>
      <c r="B127" s="32"/>
      <c r="C127" s="31"/>
      <c r="D127" s="31"/>
      <c r="E127" s="260" t="str">
        <f>E9</f>
        <v>01 - Rekonštrukcia železničnej stanice Lozorno</v>
      </c>
      <c r="F127" s="260"/>
      <c r="G127" s="260"/>
      <c r="H127" s="260"/>
      <c r="I127" s="31"/>
      <c r="J127" s="31"/>
      <c r="K127" s="31"/>
      <c r="L127" s="45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33" customFormat="1" ht="6.9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5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33" customFormat="1" ht="12" customHeight="1">
      <c r="A129" s="31"/>
      <c r="B129" s="32"/>
      <c r="C129" s="25" t="s">
        <v>17</v>
      </c>
      <c r="D129" s="31"/>
      <c r="E129" s="31"/>
      <c r="F129" s="26" t="str">
        <f>F12</f>
        <v>Lozorno</v>
      </c>
      <c r="G129" s="31"/>
      <c r="H129" s="31"/>
      <c r="I129" s="25" t="s">
        <v>19</v>
      </c>
      <c r="J129" s="110" t="str">
        <f>IF(J12="","",J12)</f>
        <v>31. 7. 2024</v>
      </c>
      <c r="K129" s="31"/>
      <c r="L129" s="45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33" customFormat="1" ht="6.9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5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33" customFormat="1" ht="25.65" customHeight="1">
      <c r="A131" s="31"/>
      <c r="B131" s="32"/>
      <c r="C131" s="25" t="s">
        <v>21</v>
      </c>
      <c r="D131" s="31"/>
      <c r="E131" s="31"/>
      <c r="F131" s="26" t="str">
        <f>E15</f>
        <v>obec Lozorno</v>
      </c>
      <c r="G131" s="31"/>
      <c r="H131" s="31"/>
      <c r="I131" s="25" t="s">
        <v>27</v>
      </c>
      <c r="J131" s="132" t="str">
        <f>E21</f>
        <v>Arch. kancelária: ČERVENÁSVITEK</v>
      </c>
      <c r="K131" s="31"/>
      <c r="L131" s="45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33" customFormat="1" ht="15.15" customHeight="1">
      <c r="A132" s="31"/>
      <c r="B132" s="32"/>
      <c r="C132" s="25" t="s">
        <v>25</v>
      </c>
      <c r="D132" s="31"/>
      <c r="E132" s="31"/>
      <c r="F132" s="26" t="str">
        <f>IF(E18="","",E18)</f>
        <v>Vyplň údaj</v>
      </c>
      <c r="G132" s="31"/>
      <c r="H132" s="31"/>
      <c r="I132" s="25" t="s">
        <v>30</v>
      </c>
      <c r="J132" s="132" t="str">
        <f>E24</f>
        <v xml:space="preserve"> </v>
      </c>
      <c r="K132" s="31"/>
      <c r="L132" s="45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33" customFormat="1" ht="10.3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5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65" customFormat="1" ht="29.25" customHeight="1">
      <c r="A134" s="158"/>
      <c r="B134" s="159"/>
      <c r="C134" s="160" t="s">
        <v>141</v>
      </c>
      <c r="D134" s="161" t="s">
        <v>60</v>
      </c>
      <c r="E134" s="161" t="s">
        <v>56</v>
      </c>
      <c r="F134" s="161" t="s">
        <v>57</v>
      </c>
      <c r="G134" s="161" t="s">
        <v>142</v>
      </c>
      <c r="H134" s="161" t="s">
        <v>143</v>
      </c>
      <c r="I134" s="161" t="s">
        <v>144</v>
      </c>
      <c r="J134" s="162" t="s">
        <v>119</v>
      </c>
      <c r="K134" s="163" t="s">
        <v>145</v>
      </c>
      <c r="L134" s="164"/>
      <c r="M134" s="66"/>
      <c r="N134" s="67" t="s">
        <v>39</v>
      </c>
      <c r="O134" s="67" t="s">
        <v>146</v>
      </c>
      <c r="P134" s="67" t="s">
        <v>147</v>
      </c>
      <c r="Q134" s="67" t="s">
        <v>148</v>
      </c>
      <c r="R134" s="67" t="s">
        <v>149</v>
      </c>
      <c r="S134" s="67" t="s">
        <v>150</v>
      </c>
      <c r="T134" s="68" t="s">
        <v>151</v>
      </c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</row>
    <row r="135" spans="1:65" s="33" customFormat="1" ht="22.8" customHeight="1">
      <c r="A135" s="31"/>
      <c r="B135" s="32"/>
      <c r="C135" s="74" t="s">
        <v>116</v>
      </c>
      <c r="D135" s="31"/>
      <c r="E135" s="31"/>
      <c r="F135" s="31"/>
      <c r="G135" s="31"/>
      <c r="H135" s="31"/>
      <c r="I135" s="31"/>
      <c r="J135" s="166">
        <f>BK135</f>
        <v>0</v>
      </c>
      <c r="K135" s="31"/>
      <c r="L135" s="32"/>
      <c r="M135" s="69"/>
      <c r="N135" s="60"/>
      <c r="O135" s="70"/>
      <c r="P135" s="167">
        <f>P136+P184</f>
        <v>0</v>
      </c>
      <c r="Q135" s="70"/>
      <c r="R135" s="167">
        <f>R136+R184</f>
        <v>24.359935494000002</v>
      </c>
      <c r="S135" s="70"/>
      <c r="T135" s="168">
        <f>T136+T184</f>
        <v>19.4991336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74</v>
      </c>
      <c r="AU135" s="16" t="s">
        <v>121</v>
      </c>
      <c r="BK135" s="169">
        <f>BK136+BK184</f>
        <v>0</v>
      </c>
    </row>
    <row r="136" spans="1:65" s="170" customFormat="1" ht="25.95" customHeight="1">
      <c r="B136" s="171"/>
      <c r="D136" s="172" t="s">
        <v>74</v>
      </c>
      <c r="E136" s="173" t="s">
        <v>152</v>
      </c>
      <c r="F136" s="173" t="s">
        <v>153</v>
      </c>
      <c r="I136" s="174"/>
      <c r="J136" s="175">
        <f>BK136</f>
        <v>0</v>
      </c>
      <c r="L136" s="171"/>
      <c r="M136" s="176"/>
      <c r="N136" s="177"/>
      <c r="O136" s="177"/>
      <c r="P136" s="178">
        <f>P137+P150+P182</f>
        <v>0</v>
      </c>
      <c r="Q136" s="177"/>
      <c r="R136" s="178">
        <f>R137+R150+R182</f>
        <v>9.4331368800000011</v>
      </c>
      <c r="S136" s="177"/>
      <c r="T136" s="179">
        <f>T137+T150+T182</f>
        <v>1.085178</v>
      </c>
      <c r="AR136" s="172" t="s">
        <v>83</v>
      </c>
      <c r="AT136" s="180" t="s">
        <v>74</v>
      </c>
      <c r="AU136" s="180" t="s">
        <v>75</v>
      </c>
      <c r="AY136" s="172" t="s">
        <v>154</v>
      </c>
      <c r="BK136" s="181">
        <f>BK137+BK150+BK182</f>
        <v>0</v>
      </c>
    </row>
    <row r="137" spans="1:65" s="170" customFormat="1" ht="22.8" customHeight="1">
      <c r="B137" s="171"/>
      <c r="D137" s="172" t="s">
        <v>74</v>
      </c>
      <c r="E137" s="182" t="s">
        <v>155</v>
      </c>
      <c r="F137" s="182" t="s">
        <v>156</v>
      </c>
      <c r="I137" s="174"/>
      <c r="J137" s="183">
        <f>BK137</f>
        <v>0</v>
      </c>
      <c r="L137" s="171"/>
      <c r="M137" s="176"/>
      <c r="N137" s="177"/>
      <c r="O137" s="177"/>
      <c r="P137" s="178">
        <f>SUM(P138:P149)</f>
        <v>0</v>
      </c>
      <c r="Q137" s="177"/>
      <c r="R137" s="178">
        <f>SUM(R138:R149)</f>
        <v>0.29379929999999999</v>
      </c>
      <c r="S137" s="177"/>
      <c r="T137" s="179">
        <f>SUM(T138:T149)</f>
        <v>0</v>
      </c>
      <c r="AR137" s="172" t="s">
        <v>83</v>
      </c>
      <c r="AT137" s="180" t="s">
        <v>74</v>
      </c>
      <c r="AU137" s="180" t="s">
        <v>83</v>
      </c>
      <c r="AY137" s="172" t="s">
        <v>154</v>
      </c>
      <c r="BK137" s="181">
        <f>SUM(BK138:BK149)</f>
        <v>0</v>
      </c>
    </row>
    <row r="138" spans="1:65" s="33" customFormat="1" ht="24.15" customHeight="1">
      <c r="A138" s="31"/>
      <c r="B138" s="148"/>
      <c r="C138" s="184" t="s">
        <v>83</v>
      </c>
      <c r="D138" s="184" t="s">
        <v>157</v>
      </c>
      <c r="E138" s="185" t="s">
        <v>158</v>
      </c>
      <c r="F138" s="186" t="s">
        <v>105</v>
      </c>
      <c r="G138" s="187" t="s">
        <v>159</v>
      </c>
      <c r="H138" s="188">
        <v>15.342000000000001</v>
      </c>
      <c r="I138" s="189"/>
      <c r="J138" s="190">
        <f>ROUND(I138*H138,2)</f>
        <v>0</v>
      </c>
      <c r="K138" s="191"/>
      <c r="L138" s="32"/>
      <c r="M138" s="192"/>
      <c r="N138" s="193" t="s">
        <v>41</v>
      </c>
      <c r="O138" s="62"/>
      <c r="P138" s="194">
        <f>O138*H138</f>
        <v>0</v>
      </c>
      <c r="Q138" s="194">
        <v>2.3000000000000001E-4</v>
      </c>
      <c r="R138" s="194">
        <f>Q138*H138</f>
        <v>3.5286600000000003E-3</v>
      </c>
      <c r="S138" s="194">
        <v>0</v>
      </c>
      <c r="T138" s="19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160</v>
      </c>
      <c r="AT138" s="196" t="s">
        <v>157</v>
      </c>
      <c r="AU138" s="196" t="s">
        <v>103</v>
      </c>
      <c r="AY138" s="16" t="s">
        <v>154</v>
      </c>
      <c r="BE138" s="102">
        <f>IF(N138="základná",J138,0)</f>
        <v>0</v>
      </c>
      <c r="BF138" s="102">
        <f>IF(N138="znížená",J138,0)</f>
        <v>0</v>
      </c>
      <c r="BG138" s="102">
        <f>IF(N138="zákl. prenesená",J138,0)</f>
        <v>0</v>
      </c>
      <c r="BH138" s="102">
        <f>IF(N138="zníž. prenesená",J138,0)</f>
        <v>0</v>
      </c>
      <c r="BI138" s="102">
        <f>IF(N138="nulová",J138,0)</f>
        <v>0</v>
      </c>
      <c r="BJ138" s="16" t="s">
        <v>103</v>
      </c>
      <c r="BK138" s="102">
        <f>ROUND(I138*H138,2)</f>
        <v>0</v>
      </c>
      <c r="BL138" s="16" t="s">
        <v>160</v>
      </c>
      <c r="BM138" s="196" t="s">
        <v>161</v>
      </c>
    </row>
    <row r="139" spans="1:65" s="197" customFormat="1">
      <c r="B139" s="198"/>
      <c r="D139" s="199" t="s">
        <v>162</v>
      </c>
      <c r="E139" s="200"/>
      <c r="F139" s="201" t="s">
        <v>163</v>
      </c>
      <c r="H139" s="200"/>
      <c r="I139" s="202"/>
      <c r="L139" s="198"/>
      <c r="M139" s="203"/>
      <c r="N139" s="204"/>
      <c r="O139" s="204"/>
      <c r="P139" s="204"/>
      <c r="Q139" s="204"/>
      <c r="R139" s="204"/>
      <c r="S139" s="204"/>
      <c r="T139" s="205"/>
      <c r="AT139" s="200" t="s">
        <v>162</v>
      </c>
      <c r="AU139" s="200" t="s">
        <v>103</v>
      </c>
      <c r="AV139" s="197" t="s">
        <v>83</v>
      </c>
      <c r="AW139" s="197" t="s">
        <v>29</v>
      </c>
      <c r="AX139" s="197" t="s">
        <v>75</v>
      </c>
      <c r="AY139" s="200" t="s">
        <v>154</v>
      </c>
    </row>
    <row r="140" spans="1:65" s="206" customFormat="1">
      <c r="B140" s="207"/>
      <c r="D140" s="199" t="s">
        <v>162</v>
      </c>
      <c r="E140" s="208"/>
      <c r="F140" s="209" t="s">
        <v>164</v>
      </c>
      <c r="H140" s="210">
        <v>5.8280000000000003</v>
      </c>
      <c r="I140" s="211"/>
      <c r="L140" s="207"/>
      <c r="M140" s="212"/>
      <c r="N140" s="213"/>
      <c r="O140" s="213"/>
      <c r="P140" s="213"/>
      <c r="Q140" s="213"/>
      <c r="R140" s="213"/>
      <c r="S140" s="213"/>
      <c r="T140" s="214"/>
      <c r="AT140" s="208" t="s">
        <v>162</v>
      </c>
      <c r="AU140" s="208" t="s">
        <v>103</v>
      </c>
      <c r="AV140" s="206" t="s">
        <v>103</v>
      </c>
      <c r="AW140" s="206" t="s">
        <v>29</v>
      </c>
      <c r="AX140" s="206" t="s">
        <v>75</v>
      </c>
      <c r="AY140" s="208" t="s">
        <v>154</v>
      </c>
    </row>
    <row r="141" spans="1:65" s="206" customFormat="1">
      <c r="B141" s="207"/>
      <c r="D141" s="199" t="s">
        <v>162</v>
      </c>
      <c r="E141" s="208"/>
      <c r="F141" s="209" t="s">
        <v>165</v>
      </c>
      <c r="H141" s="210">
        <v>6.2619999999999996</v>
      </c>
      <c r="I141" s="211"/>
      <c r="L141" s="207"/>
      <c r="M141" s="212"/>
      <c r="N141" s="213"/>
      <c r="O141" s="213"/>
      <c r="P141" s="213"/>
      <c r="Q141" s="213"/>
      <c r="R141" s="213"/>
      <c r="S141" s="213"/>
      <c r="T141" s="214"/>
      <c r="AT141" s="208" t="s">
        <v>162</v>
      </c>
      <c r="AU141" s="208" t="s">
        <v>103</v>
      </c>
      <c r="AV141" s="206" t="s">
        <v>103</v>
      </c>
      <c r="AW141" s="206" t="s">
        <v>29</v>
      </c>
      <c r="AX141" s="206" t="s">
        <v>75</v>
      </c>
      <c r="AY141" s="208" t="s">
        <v>154</v>
      </c>
    </row>
    <row r="142" spans="1:65" s="206" customFormat="1">
      <c r="B142" s="207"/>
      <c r="D142" s="199" t="s">
        <v>162</v>
      </c>
      <c r="E142" s="208"/>
      <c r="F142" s="209" t="s">
        <v>166</v>
      </c>
      <c r="H142" s="210">
        <v>3.2519999999999998</v>
      </c>
      <c r="I142" s="211"/>
      <c r="L142" s="207"/>
      <c r="M142" s="212"/>
      <c r="N142" s="213"/>
      <c r="O142" s="213"/>
      <c r="P142" s="213"/>
      <c r="Q142" s="213"/>
      <c r="R142" s="213"/>
      <c r="S142" s="213"/>
      <c r="T142" s="214"/>
      <c r="AT142" s="208" t="s">
        <v>162</v>
      </c>
      <c r="AU142" s="208" t="s">
        <v>103</v>
      </c>
      <c r="AV142" s="206" t="s">
        <v>103</v>
      </c>
      <c r="AW142" s="206" t="s">
        <v>29</v>
      </c>
      <c r="AX142" s="206" t="s">
        <v>75</v>
      </c>
      <c r="AY142" s="208" t="s">
        <v>154</v>
      </c>
    </row>
    <row r="143" spans="1:65" s="215" customFormat="1">
      <c r="B143" s="216"/>
      <c r="D143" s="199" t="s">
        <v>162</v>
      </c>
      <c r="E143" s="217" t="s">
        <v>104</v>
      </c>
      <c r="F143" s="218" t="s">
        <v>167</v>
      </c>
      <c r="H143" s="219">
        <v>15.342000000000001</v>
      </c>
      <c r="I143" s="220"/>
      <c r="L143" s="216"/>
      <c r="M143" s="221"/>
      <c r="N143" s="222"/>
      <c r="O143" s="222"/>
      <c r="P143" s="222"/>
      <c r="Q143" s="222"/>
      <c r="R143" s="222"/>
      <c r="S143" s="222"/>
      <c r="T143" s="223"/>
      <c r="AT143" s="217" t="s">
        <v>162</v>
      </c>
      <c r="AU143" s="217" t="s">
        <v>103</v>
      </c>
      <c r="AV143" s="215" t="s">
        <v>160</v>
      </c>
      <c r="AW143" s="215" t="s">
        <v>29</v>
      </c>
      <c r="AX143" s="215" t="s">
        <v>83</v>
      </c>
      <c r="AY143" s="217" t="s">
        <v>154</v>
      </c>
    </row>
    <row r="144" spans="1:65" s="33" customFormat="1" ht="16.5" customHeight="1">
      <c r="A144" s="31"/>
      <c r="B144" s="148"/>
      <c r="C144" s="184" t="s">
        <v>103</v>
      </c>
      <c r="D144" s="184" t="s">
        <v>157</v>
      </c>
      <c r="E144" s="185" t="s">
        <v>168</v>
      </c>
      <c r="F144" s="186" t="s">
        <v>169</v>
      </c>
      <c r="G144" s="187" t="s">
        <v>159</v>
      </c>
      <c r="H144" s="188">
        <v>15.342000000000001</v>
      </c>
      <c r="I144" s="189"/>
      <c r="J144" s="190">
        <f>ROUND(I144*H144,2)</f>
        <v>0</v>
      </c>
      <c r="K144" s="191"/>
      <c r="L144" s="32"/>
      <c r="M144" s="192"/>
      <c r="N144" s="193" t="s">
        <v>41</v>
      </c>
      <c r="O144" s="62"/>
      <c r="P144" s="194">
        <f>O144*H144</f>
        <v>0</v>
      </c>
      <c r="Q144" s="194">
        <v>1.3129999999999999E-2</v>
      </c>
      <c r="R144" s="194">
        <f>Q144*H144</f>
        <v>0.20144045999999999</v>
      </c>
      <c r="S144" s="194">
        <v>0</v>
      </c>
      <c r="T144" s="195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160</v>
      </c>
      <c r="AT144" s="196" t="s">
        <v>157</v>
      </c>
      <c r="AU144" s="196" t="s">
        <v>103</v>
      </c>
      <c r="AY144" s="16" t="s">
        <v>154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6" t="s">
        <v>103</v>
      </c>
      <c r="BK144" s="102">
        <f>ROUND(I144*H144,2)</f>
        <v>0</v>
      </c>
      <c r="BL144" s="16" t="s">
        <v>160</v>
      </c>
      <c r="BM144" s="196" t="s">
        <v>170</v>
      </c>
    </row>
    <row r="145" spans="1:65" s="206" customFormat="1">
      <c r="B145" s="207"/>
      <c r="D145" s="199" t="s">
        <v>162</v>
      </c>
      <c r="E145" s="208"/>
      <c r="F145" s="209" t="s">
        <v>104</v>
      </c>
      <c r="H145" s="210">
        <v>15.342000000000001</v>
      </c>
      <c r="I145" s="211"/>
      <c r="L145" s="207"/>
      <c r="M145" s="212"/>
      <c r="N145" s="213"/>
      <c r="O145" s="213"/>
      <c r="P145" s="213"/>
      <c r="Q145" s="213"/>
      <c r="R145" s="213"/>
      <c r="S145" s="213"/>
      <c r="T145" s="214"/>
      <c r="AT145" s="208" t="s">
        <v>162</v>
      </c>
      <c r="AU145" s="208" t="s">
        <v>103</v>
      </c>
      <c r="AV145" s="206" t="s">
        <v>103</v>
      </c>
      <c r="AW145" s="206" t="s">
        <v>29</v>
      </c>
      <c r="AX145" s="206" t="s">
        <v>83</v>
      </c>
      <c r="AY145" s="208" t="s">
        <v>154</v>
      </c>
    </row>
    <row r="146" spans="1:65" s="33" customFormat="1" ht="16.5" customHeight="1">
      <c r="A146" s="31"/>
      <c r="B146" s="148"/>
      <c r="C146" s="184" t="s">
        <v>171</v>
      </c>
      <c r="D146" s="184" t="s">
        <v>157</v>
      </c>
      <c r="E146" s="185" t="s">
        <v>172</v>
      </c>
      <c r="F146" s="186" t="s">
        <v>173</v>
      </c>
      <c r="G146" s="187" t="s">
        <v>159</v>
      </c>
      <c r="H146" s="188">
        <v>15.342000000000001</v>
      </c>
      <c r="I146" s="189"/>
      <c r="J146" s="190">
        <f>ROUND(I146*H146,2)</f>
        <v>0</v>
      </c>
      <c r="K146" s="191"/>
      <c r="L146" s="32"/>
      <c r="M146" s="192"/>
      <c r="N146" s="193" t="s">
        <v>41</v>
      </c>
      <c r="O146" s="62"/>
      <c r="P146" s="194">
        <f>O146*H146</f>
        <v>0</v>
      </c>
      <c r="Q146" s="194">
        <v>5.8E-4</v>
      </c>
      <c r="R146" s="194">
        <f>Q146*H146</f>
        <v>8.898360000000001E-3</v>
      </c>
      <c r="S146" s="194">
        <v>0</v>
      </c>
      <c r="T146" s="19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160</v>
      </c>
      <c r="AT146" s="196" t="s">
        <v>157</v>
      </c>
      <c r="AU146" s="196" t="s">
        <v>103</v>
      </c>
      <c r="AY146" s="16" t="s">
        <v>154</v>
      </c>
      <c r="BE146" s="102">
        <f>IF(N146="základná",J146,0)</f>
        <v>0</v>
      </c>
      <c r="BF146" s="102">
        <f>IF(N146="znížená",J146,0)</f>
        <v>0</v>
      </c>
      <c r="BG146" s="102">
        <f>IF(N146="zákl. prenesená",J146,0)</f>
        <v>0</v>
      </c>
      <c r="BH146" s="102">
        <f>IF(N146="zníž. prenesená",J146,0)</f>
        <v>0</v>
      </c>
      <c r="BI146" s="102">
        <f>IF(N146="nulová",J146,0)</f>
        <v>0</v>
      </c>
      <c r="BJ146" s="16" t="s">
        <v>103</v>
      </c>
      <c r="BK146" s="102">
        <f>ROUND(I146*H146,2)</f>
        <v>0</v>
      </c>
      <c r="BL146" s="16" t="s">
        <v>160</v>
      </c>
      <c r="BM146" s="196" t="s">
        <v>174</v>
      </c>
    </row>
    <row r="147" spans="1:65" s="206" customFormat="1">
      <c r="B147" s="207"/>
      <c r="D147" s="199" t="s">
        <v>162</v>
      </c>
      <c r="E147" s="208"/>
      <c r="F147" s="209" t="s">
        <v>104</v>
      </c>
      <c r="H147" s="210">
        <v>15.342000000000001</v>
      </c>
      <c r="I147" s="211"/>
      <c r="L147" s="207"/>
      <c r="M147" s="212"/>
      <c r="N147" s="213"/>
      <c r="O147" s="213"/>
      <c r="P147" s="213"/>
      <c r="Q147" s="213"/>
      <c r="R147" s="213"/>
      <c r="S147" s="213"/>
      <c r="T147" s="214"/>
      <c r="AT147" s="208" t="s">
        <v>162</v>
      </c>
      <c r="AU147" s="208" t="s">
        <v>103</v>
      </c>
      <c r="AV147" s="206" t="s">
        <v>103</v>
      </c>
      <c r="AW147" s="206" t="s">
        <v>29</v>
      </c>
      <c r="AX147" s="206" t="s">
        <v>83</v>
      </c>
      <c r="AY147" s="208" t="s">
        <v>154</v>
      </c>
    </row>
    <row r="148" spans="1:65" s="33" customFormat="1" ht="33" customHeight="1">
      <c r="A148" s="31"/>
      <c r="B148" s="148"/>
      <c r="C148" s="184" t="s">
        <v>160</v>
      </c>
      <c r="D148" s="184" t="s">
        <v>157</v>
      </c>
      <c r="E148" s="185" t="s">
        <v>175</v>
      </c>
      <c r="F148" s="186" t="s">
        <v>176</v>
      </c>
      <c r="G148" s="187" t="s">
        <v>159</v>
      </c>
      <c r="H148" s="188">
        <v>15.342000000000001</v>
      </c>
      <c r="I148" s="189"/>
      <c r="J148" s="190">
        <f>ROUND(I148*H148,2)</f>
        <v>0</v>
      </c>
      <c r="K148" s="191"/>
      <c r="L148" s="32"/>
      <c r="M148" s="192"/>
      <c r="N148" s="193" t="s">
        <v>41</v>
      </c>
      <c r="O148" s="62"/>
      <c r="P148" s="194">
        <f>O148*H148</f>
        <v>0</v>
      </c>
      <c r="Q148" s="194">
        <v>5.2100000000000002E-3</v>
      </c>
      <c r="R148" s="194">
        <f>Q148*H148</f>
        <v>7.9931820000000001E-2</v>
      </c>
      <c r="S148" s="194">
        <v>0</v>
      </c>
      <c r="T148" s="195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160</v>
      </c>
      <c r="AT148" s="196" t="s">
        <v>157</v>
      </c>
      <c r="AU148" s="196" t="s">
        <v>103</v>
      </c>
      <c r="AY148" s="16" t="s">
        <v>154</v>
      </c>
      <c r="BE148" s="102">
        <f>IF(N148="základná",J148,0)</f>
        <v>0</v>
      </c>
      <c r="BF148" s="102">
        <f>IF(N148="znížená",J148,0)</f>
        <v>0</v>
      </c>
      <c r="BG148" s="102">
        <f>IF(N148="zákl. prenesená",J148,0)</f>
        <v>0</v>
      </c>
      <c r="BH148" s="102">
        <f>IF(N148="zníž. prenesená",J148,0)</f>
        <v>0</v>
      </c>
      <c r="BI148" s="102">
        <f>IF(N148="nulová",J148,0)</f>
        <v>0</v>
      </c>
      <c r="BJ148" s="16" t="s">
        <v>103</v>
      </c>
      <c r="BK148" s="102">
        <f>ROUND(I148*H148,2)</f>
        <v>0</v>
      </c>
      <c r="BL148" s="16" t="s">
        <v>160</v>
      </c>
      <c r="BM148" s="196" t="s">
        <v>177</v>
      </c>
    </row>
    <row r="149" spans="1:65" s="206" customFormat="1">
      <c r="B149" s="207"/>
      <c r="D149" s="199" t="s">
        <v>162</v>
      </c>
      <c r="E149" s="208"/>
      <c r="F149" s="209" t="s">
        <v>104</v>
      </c>
      <c r="H149" s="210">
        <v>15.342000000000001</v>
      </c>
      <c r="I149" s="211"/>
      <c r="L149" s="207"/>
      <c r="M149" s="212"/>
      <c r="N149" s="213"/>
      <c r="O149" s="213"/>
      <c r="P149" s="213"/>
      <c r="Q149" s="213"/>
      <c r="R149" s="213"/>
      <c r="S149" s="213"/>
      <c r="T149" s="214"/>
      <c r="AT149" s="208" t="s">
        <v>162</v>
      </c>
      <c r="AU149" s="208" t="s">
        <v>103</v>
      </c>
      <c r="AV149" s="206" t="s">
        <v>103</v>
      </c>
      <c r="AW149" s="206" t="s">
        <v>29</v>
      </c>
      <c r="AX149" s="206" t="s">
        <v>83</v>
      </c>
      <c r="AY149" s="208" t="s">
        <v>154</v>
      </c>
    </row>
    <row r="150" spans="1:65" s="170" customFormat="1" ht="22.8" customHeight="1">
      <c r="B150" s="171"/>
      <c r="D150" s="172" t="s">
        <v>74</v>
      </c>
      <c r="E150" s="182" t="s">
        <v>178</v>
      </c>
      <c r="F150" s="182" t="s">
        <v>179</v>
      </c>
      <c r="I150" s="174"/>
      <c r="J150" s="183">
        <f>BK150</f>
        <v>0</v>
      </c>
      <c r="L150" s="171"/>
      <c r="M150" s="176"/>
      <c r="N150" s="177"/>
      <c r="O150" s="177"/>
      <c r="P150" s="178">
        <f>SUM(P151:P181)</f>
        <v>0</v>
      </c>
      <c r="Q150" s="177"/>
      <c r="R150" s="178">
        <f>SUM(R151:R181)</f>
        <v>9.1393375800000012</v>
      </c>
      <c r="S150" s="177"/>
      <c r="T150" s="179">
        <f>SUM(T151:T181)</f>
        <v>1.085178</v>
      </c>
      <c r="AR150" s="172" t="s">
        <v>83</v>
      </c>
      <c r="AT150" s="180" t="s">
        <v>74</v>
      </c>
      <c r="AU150" s="180" t="s">
        <v>83</v>
      </c>
      <c r="AY150" s="172" t="s">
        <v>154</v>
      </c>
      <c r="BK150" s="181">
        <f>SUM(BK151:BK181)</f>
        <v>0</v>
      </c>
    </row>
    <row r="151" spans="1:65" s="33" customFormat="1" ht="33" customHeight="1">
      <c r="A151" s="31"/>
      <c r="B151" s="148"/>
      <c r="C151" s="184" t="s">
        <v>180</v>
      </c>
      <c r="D151" s="184" t="s">
        <v>157</v>
      </c>
      <c r="E151" s="185" t="s">
        <v>181</v>
      </c>
      <c r="F151" s="186" t="s">
        <v>101</v>
      </c>
      <c r="G151" s="187" t="s">
        <v>159</v>
      </c>
      <c r="H151" s="188">
        <v>163.869</v>
      </c>
      <c r="I151" s="189"/>
      <c r="J151" s="190">
        <f>ROUND(I151*H151,2)</f>
        <v>0</v>
      </c>
      <c r="K151" s="191"/>
      <c r="L151" s="32"/>
      <c r="M151" s="192"/>
      <c r="N151" s="193" t="s">
        <v>41</v>
      </c>
      <c r="O151" s="62"/>
      <c r="P151" s="194">
        <f>O151*H151</f>
        <v>0</v>
      </c>
      <c r="Q151" s="194">
        <v>2.571E-2</v>
      </c>
      <c r="R151" s="194">
        <f>Q151*H151</f>
        <v>4.2130719900000004</v>
      </c>
      <c r="S151" s="194">
        <v>0</v>
      </c>
      <c r="T151" s="195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160</v>
      </c>
      <c r="AT151" s="196" t="s">
        <v>157</v>
      </c>
      <c r="AU151" s="196" t="s">
        <v>103</v>
      </c>
      <c r="AY151" s="16" t="s">
        <v>154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6" t="s">
        <v>103</v>
      </c>
      <c r="BK151" s="102">
        <f>ROUND(I151*H151,2)</f>
        <v>0</v>
      </c>
      <c r="BL151" s="16" t="s">
        <v>160</v>
      </c>
      <c r="BM151" s="196" t="s">
        <v>182</v>
      </c>
    </row>
    <row r="152" spans="1:65" s="206" customFormat="1">
      <c r="B152" s="207"/>
      <c r="D152" s="199" t="s">
        <v>162</v>
      </c>
      <c r="E152" s="208"/>
      <c r="F152" s="209" t="s">
        <v>183</v>
      </c>
      <c r="H152" s="210">
        <v>131.01300000000001</v>
      </c>
      <c r="I152" s="211"/>
      <c r="L152" s="207"/>
      <c r="M152" s="212"/>
      <c r="N152" s="213"/>
      <c r="O152" s="213"/>
      <c r="P152" s="213"/>
      <c r="Q152" s="213"/>
      <c r="R152" s="213"/>
      <c r="S152" s="213"/>
      <c r="T152" s="214"/>
      <c r="AT152" s="208" t="s">
        <v>162</v>
      </c>
      <c r="AU152" s="208" t="s">
        <v>103</v>
      </c>
      <c r="AV152" s="206" t="s">
        <v>103</v>
      </c>
      <c r="AW152" s="206" t="s">
        <v>29</v>
      </c>
      <c r="AX152" s="206" t="s">
        <v>75</v>
      </c>
      <c r="AY152" s="208" t="s">
        <v>154</v>
      </c>
    </row>
    <row r="153" spans="1:65" s="206" customFormat="1">
      <c r="B153" s="207"/>
      <c r="D153" s="199" t="s">
        <v>162</v>
      </c>
      <c r="E153" s="208"/>
      <c r="F153" s="209" t="s">
        <v>184</v>
      </c>
      <c r="H153" s="210">
        <v>32.856000000000002</v>
      </c>
      <c r="I153" s="211"/>
      <c r="L153" s="207"/>
      <c r="M153" s="212"/>
      <c r="N153" s="213"/>
      <c r="O153" s="213"/>
      <c r="P153" s="213"/>
      <c r="Q153" s="213"/>
      <c r="R153" s="213"/>
      <c r="S153" s="213"/>
      <c r="T153" s="214"/>
      <c r="AT153" s="208" t="s">
        <v>162</v>
      </c>
      <c r="AU153" s="208" t="s">
        <v>103</v>
      </c>
      <c r="AV153" s="206" t="s">
        <v>103</v>
      </c>
      <c r="AW153" s="206" t="s">
        <v>29</v>
      </c>
      <c r="AX153" s="206" t="s">
        <v>75</v>
      </c>
      <c r="AY153" s="208" t="s">
        <v>154</v>
      </c>
    </row>
    <row r="154" spans="1:65" s="215" customFormat="1">
      <c r="B154" s="216"/>
      <c r="D154" s="199" t="s">
        <v>162</v>
      </c>
      <c r="E154" s="217" t="s">
        <v>100</v>
      </c>
      <c r="F154" s="218" t="s">
        <v>167</v>
      </c>
      <c r="H154" s="219">
        <v>163.869</v>
      </c>
      <c r="I154" s="220"/>
      <c r="L154" s="216"/>
      <c r="M154" s="221"/>
      <c r="N154" s="222"/>
      <c r="O154" s="222"/>
      <c r="P154" s="222"/>
      <c r="Q154" s="222"/>
      <c r="R154" s="222"/>
      <c r="S154" s="222"/>
      <c r="T154" s="223"/>
      <c r="AT154" s="217" t="s">
        <v>162</v>
      </c>
      <c r="AU154" s="217" t="s">
        <v>103</v>
      </c>
      <c r="AV154" s="215" t="s">
        <v>160</v>
      </c>
      <c r="AW154" s="215" t="s">
        <v>29</v>
      </c>
      <c r="AX154" s="215" t="s">
        <v>83</v>
      </c>
      <c r="AY154" s="217" t="s">
        <v>154</v>
      </c>
    </row>
    <row r="155" spans="1:65" s="33" customFormat="1" ht="44.25" customHeight="1">
      <c r="A155" s="31"/>
      <c r="B155" s="148"/>
      <c r="C155" s="184" t="s">
        <v>155</v>
      </c>
      <c r="D155" s="184" t="s">
        <v>157</v>
      </c>
      <c r="E155" s="185" t="s">
        <v>185</v>
      </c>
      <c r="F155" s="186" t="s">
        <v>186</v>
      </c>
      <c r="G155" s="187" t="s">
        <v>159</v>
      </c>
      <c r="H155" s="188">
        <v>327.738</v>
      </c>
      <c r="I155" s="189"/>
      <c r="J155" s="190">
        <f>ROUND(I155*H155,2)</f>
        <v>0</v>
      </c>
      <c r="K155" s="191"/>
      <c r="L155" s="32"/>
      <c r="M155" s="192"/>
      <c r="N155" s="193" t="s">
        <v>41</v>
      </c>
      <c r="O155" s="62"/>
      <c r="P155" s="194">
        <f>O155*H155</f>
        <v>0</v>
      </c>
      <c r="Q155" s="194">
        <v>0</v>
      </c>
      <c r="R155" s="194">
        <f>Q155*H155</f>
        <v>0</v>
      </c>
      <c r="S155" s="194">
        <v>0</v>
      </c>
      <c r="T155" s="195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160</v>
      </c>
      <c r="AT155" s="196" t="s">
        <v>157</v>
      </c>
      <c r="AU155" s="196" t="s">
        <v>103</v>
      </c>
      <c r="AY155" s="16" t="s">
        <v>154</v>
      </c>
      <c r="BE155" s="102">
        <f>IF(N155="základná",J155,0)</f>
        <v>0</v>
      </c>
      <c r="BF155" s="102">
        <f>IF(N155="znížená",J155,0)</f>
        <v>0</v>
      </c>
      <c r="BG155" s="102">
        <f>IF(N155="zákl. prenesená",J155,0)</f>
        <v>0</v>
      </c>
      <c r="BH155" s="102">
        <f>IF(N155="zníž. prenesená",J155,0)</f>
        <v>0</v>
      </c>
      <c r="BI155" s="102">
        <f>IF(N155="nulová",J155,0)</f>
        <v>0</v>
      </c>
      <c r="BJ155" s="16" t="s">
        <v>103</v>
      </c>
      <c r="BK155" s="102">
        <f>ROUND(I155*H155,2)</f>
        <v>0</v>
      </c>
      <c r="BL155" s="16" t="s">
        <v>160</v>
      </c>
      <c r="BM155" s="196" t="s">
        <v>187</v>
      </c>
    </row>
    <row r="156" spans="1:65" s="206" customFormat="1">
      <c r="B156" s="207"/>
      <c r="D156" s="199" t="s">
        <v>162</v>
      </c>
      <c r="E156" s="208"/>
      <c r="F156" s="209" t="s">
        <v>188</v>
      </c>
      <c r="H156" s="210">
        <v>327.738</v>
      </c>
      <c r="I156" s="211"/>
      <c r="L156" s="207"/>
      <c r="M156" s="212"/>
      <c r="N156" s="213"/>
      <c r="O156" s="213"/>
      <c r="P156" s="213"/>
      <c r="Q156" s="213"/>
      <c r="R156" s="213"/>
      <c r="S156" s="213"/>
      <c r="T156" s="214"/>
      <c r="AT156" s="208" t="s">
        <v>162</v>
      </c>
      <c r="AU156" s="208" t="s">
        <v>103</v>
      </c>
      <c r="AV156" s="206" t="s">
        <v>103</v>
      </c>
      <c r="AW156" s="206" t="s">
        <v>29</v>
      </c>
      <c r="AX156" s="206" t="s">
        <v>83</v>
      </c>
      <c r="AY156" s="208" t="s">
        <v>154</v>
      </c>
    </row>
    <row r="157" spans="1:65" s="33" customFormat="1" ht="33" customHeight="1">
      <c r="A157" s="31"/>
      <c r="B157" s="148"/>
      <c r="C157" s="184" t="s">
        <v>189</v>
      </c>
      <c r="D157" s="184" t="s">
        <v>157</v>
      </c>
      <c r="E157" s="185" t="s">
        <v>190</v>
      </c>
      <c r="F157" s="186" t="s">
        <v>191</v>
      </c>
      <c r="G157" s="187" t="s">
        <v>159</v>
      </c>
      <c r="H157" s="188">
        <v>163.869</v>
      </c>
      <c r="I157" s="189"/>
      <c r="J157" s="190">
        <f>ROUND(I157*H157,2)</f>
        <v>0</v>
      </c>
      <c r="K157" s="191"/>
      <c r="L157" s="32"/>
      <c r="M157" s="192"/>
      <c r="N157" s="193" t="s">
        <v>41</v>
      </c>
      <c r="O157" s="62"/>
      <c r="P157" s="194">
        <f>O157*H157</f>
        <v>0</v>
      </c>
      <c r="Q157" s="194">
        <v>2.571E-2</v>
      </c>
      <c r="R157" s="194">
        <f>Q157*H157</f>
        <v>4.2130719900000004</v>
      </c>
      <c r="S157" s="194">
        <v>0</v>
      </c>
      <c r="T157" s="195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160</v>
      </c>
      <c r="AT157" s="196" t="s">
        <v>157</v>
      </c>
      <c r="AU157" s="196" t="s">
        <v>103</v>
      </c>
      <c r="AY157" s="16" t="s">
        <v>154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6" t="s">
        <v>103</v>
      </c>
      <c r="BK157" s="102">
        <f>ROUND(I157*H157,2)</f>
        <v>0</v>
      </c>
      <c r="BL157" s="16" t="s">
        <v>160</v>
      </c>
      <c r="BM157" s="196" t="s">
        <v>192</v>
      </c>
    </row>
    <row r="158" spans="1:65" s="206" customFormat="1">
      <c r="B158" s="207"/>
      <c r="D158" s="199" t="s">
        <v>162</v>
      </c>
      <c r="E158" s="208"/>
      <c r="F158" s="209" t="s">
        <v>100</v>
      </c>
      <c r="H158" s="210">
        <v>163.869</v>
      </c>
      <c r="I158" s="211"/>
      <c r="L158" s="207"/>
      <c r="M158" s="212"/>
      <c r="N158" s="213"/>
      <c r="O158" s="213"/>
      <c r="P158" s="213"/>
      <c r="Q158" s="213"/>
      <c r="R158" s="213"/>
      <c r="S158" s="213"/>
      <c r="T158" s="214"/>
      <c r="AT158" s="208" t="s">
        <v>162</v>
      </c>
      <c r="AU158" s="208" t="s">
        <v>103</v>
      </c>
      <c r="AV158" s="206" t="s">
        <v>103</v>
      </c>
      <c r="AW158" s="206" t="s">
        <v>29</v>
      </c>
      <c r="AX158" s="206" t="s">
        <v>83</v>
      </c>
      <c r="AY158" s="208" t="s">
        <v>154</v>
      </c>
    </row>
    <row r="159" spans="1:65" s="33" customFormat="1" ht="24.15" customHeight="1">
      <c r="A159" s="31"/>
      <c r="B159" s="148"/>
      <c r="C159" s="184" t="s">
        <v>193</v>
      </c>
      <c r="D159" s="184" t="s">
        <v>157</v>
      </c>
      <c r="E159" s="185" t="s">
        <v>194</v>
      </c>
      <c r="F159" s="186" t="s">
        <v>195</v>
      </c>
      <c r="G159" s="187" t="s">
        <v>159</v>
      </c>
      <c r="H159" s="188">
        <v>9.36</v>
      </c>
      <c r="I159" s="189"/>
      <c r="J159" s="190">
        <f>ROUND(I159*H159,2)</f>
        <v>0</v>
      </c>
      <c r="K159" s="191"/>
      <c r="L159" s="32"/>
      <c r="M159" s="192"/>
      <c r="N159" s="193" t="s">
        <v>41</v>
      </c>
      <c r="O159" s="62"/>
      <c r="P159" s="194">
        <f>O159*H159</f>
        <v>0</v>
      </c>
      <c r="Q159" s="194">
        <v>1.5299999999999999E-3</v>
      </c>
      <c r="R159" s="194">
        <f>Q159*H159</f>
        <v>1.4320799999999998E-2</v>
      </c>
      <c r="S159" s="194">
        <v>0</v>
      </c>
      <c r="T159" s="195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160</v>
      </c>
      <c r="AT159" s="196" t="s">
        <v>157</v>
      </c>
      <c r="AU159" s="196" t="s">
        <v>103</v>
      </c>
      <c r="AY159" s="16" t="s">
        <v>154</v>
      </c>
      <c r="BE159" s="102">
        <f>IF(N159="základná",J159,0)</f>
        <v>0</v>
      </c>
      <c r="BF159" s="102">
        <f>IF(N159="znížená",J159,0)</f>
        <v>0</v>
      </c>
      <c r="BG159" s="102">
        <f>IF(N159="zákl. prenesená",J159,0)</f>
        <v>0</v>
      </c>
      <c r="BH159" s="102">
        <f>IF(N159="zníž. prenesená",J159,0)</f>
        <v>0</v>
      </c>
      <c r="BI159" s="102">
        <f>IF(N159="nulová",J159,0)</f>
        <v>0</v>
      </c>
      <c r="BJ159" s="16" t="s">
        <v>103</v>
      </c>
      <c r="BK159" s="102">
        <f>ROUND(I159*H159,2)</f>
        <v>0</v>
      </c>
      <c r="BL159" s="16" t="s">
        <v>160</v>
      </c>
      <c r="BM159" s="196" t="s">
        <v>196</v>
      </c>
    </row>
    <row r="160" spans="1:65" s="197" customFormat="1">
      <c r="B160" s="198"/>
      <c r="D160" s="199" t="s">
        <v>162</v>
      </c>
      <c r="E160" s="200"/>
      <c r="F160" s="201" t="s">
        <v>163</v>
      </c>
      <c r="H160" s="200"/>
      <c r="I160" s="202"/>
      <c r="L160" s="198"/>
      <c r="M160" s="203"/>
      <c r="N160" s="204"/>
      <c r="O160" s="204"/>
      <c r="P160" s="204"/>
      <c r="Q160" s="204"/>
      <c r="R160" s="204"/>
      <c r="S160" s="204"/>
      <c r="T160" s="205"/>
      <c r="AT160" s="200" t="s">
        <v>162</v>
      </c>
      <c r="AU160" s="200" t="s">
        <v>103</v>
      </c>
      <c r="AV160" s="197" t="s">
        <v>83</v>
      </c>
      <c r="AW160" s="197" t="s">
        <v>29</v>
      </c>
      <c r="AX160" s="197" t="s">
        <v>75</v>
      </c>
      <c r="AY160" s="200" t="s">
        <v>154</v>
      </c>
    </row>
    <row r="161" spans="1:65" s="206" customFormat="1">
      <c r="B161" s="207"/>
      <c r="D161" s="199" t="s">
        <v>162</v>
      </c>
      <c r="E161" s="208"/>
      <c r="F161" s="209" t="s">
        <v>197</v>
      </c>
      <c r="H161" s="210">
        <v>4.5119999999999996</v>
      </c>
      <c r="I161" s="211"/>
      <c r="L161" s="207"/>
      <c r="M161" s="212"/>
      <c r="N161" s="213"/>
      <c r="O161" s="213"/>
      <c r="P161" s="213"/>
      <c r="Q161" s="213"/>
      <c r="R161" s="213"/>
      <c r="S161" s="213"/>
      <c r="T161" s="214"/>
      <c r="AT161" s="208" t="s">
        <v>162</v>
      </c>
      <c r="AU161" s="208" t="s">
        <v>103</v>
      </c>
      <c r="AV161" s="206" t="s">
        <v>103</v>
      </c>
      <c r="AW161" s="206" t="s">
        <v>29</v>
      </c>
      <c r="AX161" s="206" t="s">
        <v>75</v>
      </c>
      <c r="AY161" s="208" t="s">
        <v>154</v>
      </c>
    </row>
    <row r="162" spans="1:65" s="206" customFormat="1">
      <c r="B162" s="207"/>
      <c r="D162" s="199" t="s">
        <v>162</v>
      </c>
      <c r="E162" s="208"/>
      <c r="F162" s="209" t="s">
        <v>198</v>
      </c>
      <c r="H162" s="210">
        <v>4.8479999999999999</v>
      </c>
      <c r="I162" s="211"/>
      <c r="L162" s="207"/>
      <c r="M162" s="212"/>
      <c r="N162" s="213"/>
      <c r="O162" s="213"/>
      <c r="P162" s="213"/>
      <c r="Q162" s="213"/>
      <c r="R162" s="213"/>
      <c r="S162" s="213"/>
      <c r="T162" s="214"/>
      <c r="AT162" s="208" t="s">
        <v>162</v>
      </c>
      <c r="AU162" s="208" t="s">
        <v>103</v>
      </c>
      <c r="AV162" s="206" t="s">
        <v>103</v>
      </c>
      <c r="AW162" s="206" t="s">
        <v>29</v>
      </c>
      <c r="AX162" s="206" t="s">
        <v>75</v>
      </c>
      <c r="AY162" s="208" t="s">
        <v>154</v>
      </c>
    </row>
    <row r="163" spans="1:65" s="215" customFormat="1">
      <c r="B163" s="216"/>
      <c r="D163" s="199" t="s">
        <v>162</v>
      </c>
      <c r="E163" s="217"/>
      <c r="F163" s="218" t="s">
        <v>167</v>
      </c>
      <c r="H163" s="219">
        <v>9.36</v>
      </c>
      <c r="I163" s="220"/>
      <c r="L163" s="216"/>
      <c r="M163" s="221"/>
      <c r="N163" s="222"/>
      <c r="O163" s="222"/>
      <c r="P163" s="222"/>
      <c r="Q163" s="222"/>
      <c r="R163" s="222"/>
      <c r="S163" s="222"/>
      <c r="T163" s="223"/>
      <c r="AT163" s="217" t="s">
        <v>162</v>
      </c>
      <c r="AU163" s="217" t="s">
        <v>103</v>
      </c>
      <c r="AV163" s="215" t="s">
        <v>160</v>
      </c>
      <c r="AW163" s="215" t="s">
        <v>29</v>
      </c>
      <c r="AX163" s="215" t="s">
        <v>83</v>
      </c>
      <c r="AY163" s="217" t="s">
        <v>154</v>
      </c>
    </row>
    <row r="164" spans="1:65" s="33" customFormat="1" ht="24.15" customHeight="1">
      <c r="A164" s="31"/>
      <c r="B164" s="148"/>
      <c r="C164" s="184" t="s">
        <v>178</v>
      </c>
      <c r="D164" s="184" t="s">
        <v>157</v>
      </c>
      <c r="E164" s="185" t="s">
        <v>199</v>
      </c>
      <c r="F164" s="186" t="s">
        <v>200</v>
      </c>
      <c r="G164" s="187" t="s">
        <v>159</v>
      </c>
      <c r="H164" s="188">
        <v>32.46</v>
      </c>
      <c r="I164" s="189"/>
      <c r="J164" s="190">
        <f>ROUND(I164*H164,2)</f>
        <v>0</v>
      </c>
      <c r="K164" s="191"/>
      <c r="L164" s="32"/>
      <c r="M164" s="192"/>
      <c r="N164" s="193" t="s">
        <v>41</v>
      </c>
      <c r="O164" s="62"/>
      <c r="P164" s="194">
        <f>O164*H164</f>
        <v>0</v>
      </c>
      <c r="Q164" s="194">
        <v>6.1799999999999997E-3</v>
      </c>
      <c r="R164" s="194">
        <f>Q164*H164</f>
        <v>0.2006028</v>
      </c>
      <c r="S164" s="194">
        <v>0</v>
      </c>
      <c r="T164" s="195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6" t="s">
        <v>160</v>
      </c>
      <c r="AT164" s="196" t="s">
        <v>157</v>
      </c>
      <c r="AU164" s="196" t="s">
        <v>103</v>
      </c>
      <c r="AY164" s="16" t="s">
        <v>154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6" t="s">
        <v>103</v>
      </c>
      <c r="BK164" s="102">
        <f>ROUND(I164*H164,2)</f>
        <v>0</v>
      </c>
      <c r="BL164" s="16" t="s">
        <v>160</v>
      </c>
      <c r="BM164" s="196" t="s">
        <v>201</v>
      </c>
    </row>
    <row r="165" spans="1:65" s="206" customFormat="1">
      <c r="B165" s="207"/>
      <c r="D165" s="199" t="s">
        <v>162</v>
      </c>
      <c r="E165" s="208"/>
      <c r="F165" s="209" t="s">
        <v>202</v>
      </c>
      <c r="H165" s="210">
        <v>32.46</v>
      </c>
      <c r="I165" s="211"/>
      <c r="L165" s="207"/>
      <c r="M165" s="212"/>
      <c r="N165" s="213"/>
      <c r="O165" s="213"/>
      <c r="P165" s="213"/>
      <c r="Q165" s="213"/>
      <c r="R165" s="213"/>
      <c r="S165" s="213"/>
      <c r="T165" s="214"/>
      <c r="AT165" s="208" t="s">
        <v>162</v>
      </c>
      <c r="AU165" s="208" t="s">
        <v>103</v>
      </c>
      <c r="AV165" s="206" t="s">
        <v>103</v>
      </c>
      <c r="AW165" s="206" t="s">
        <v>29</v>
      </c>
      <c r="AX165" s="206" t="s">
        <v>75</v>
      </c>
      <c r="AY165" s="208" t="s">
        <v>154</v>
      </c>
    </row>
    <row r="166" spans="1:65" s="215" customFormat="1">
      <c r="B166" s="216"/>
      <c r="D166" s="199" t="s">
        <v>162</v>
      </c>
      <c r="E166" s="217"/>
      <c r="F166" s="218" t="s">
        <v>167</v>
      </c>
      <c r="H166" s="219">
        <v>32.46</v>
      </c>
      <c r="I166" s="220"/>
      <c r="L166" s="216"/>
      <c r="M166" s="221"/>
      <c r="N166" s="222"/>
      <c r="O166" s="222"/>
      <c r="P166" s="222"/>
      <c r="Q166" s="222"/>
      <c r="R166" s="222"/>
      <c r="S166" s="222"/>
      <c r="T166" s="223"/>
      <c r="AT166" s="217" t="s">
        <v>162</v>
      </c>
      <c r="AU166" s="217" t="s">
        <v>103</v>
      </c>
      <c r="AV166" s="215" t="s">
        <v>160</v>
      </c>
      <c r="AW166" s="215" t="s">
        <v>29</v>
      </c>
      <c r="AX166" s="215" t="s">
        <v>83</v>
      </c>
      <c r="AY166" s="217" t="s">
        <v>154</v>
      </c>
    </row>
    <row r="167" spans="1:65" s="33" customFormat="1" ht="24.15" customHeight="1">
      <c r="A167" s="31"/>
      <c r="B167" s="148"/>
      <c r="C167" s="184" t="s">
        <v>203</v>
      </c>
      <c r="D167" s="184" t="s">
        <v>157</v>
      </c>
      <c r="E167" s="185" t="s">
        <v>204</v>
      </c>
      <c r="F167" s="186" t="s">
        <v>205</v>
      </c>
      <c r="G167" s="187" t="s">
        <v>159</v>
      </c>
      <c r="H167" s="188">
        <v>15.342000000000001</v>
      </c>
      <c r="I167" s="189"/>
      <c r="J167" s="190">
        <f>ROUND(I167*H167,2)</f>
        <v>0</v>
      </c>
      <c r="K167" s="191"/>
      <c r="L167" s="32"/>
      <c r="M167" s="192"/>
      <c r="N167" s="193" t="s">
        <v>41</v>
      </c>
      <c r="O167" s="62"/>
      <c r="P167" s="194">
        <f>O167*H167</f>
        <v>0</v>
      </c>
      <c r="Q167" s="194">
        <v>0</v>
      </c>
      <c r="R167" s="194">
        <f>Q167*H167</f>
        <v>0</v>
      </c>
      <c r="S167" s="194">
        <v>0</v>
      </c>
      <c r="T167" s="19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6" t="s">
        <v>160</v>
      </c>
      <c r="AT167" s="196" t="s">
        <v>157</v>
      </c>
      <c r="AU167" s="196" t="s">
        <v>103</v>
      </c>
      <c r="AY167" s="16" t="s">
        <v>154</v>
      </c>
      <c r="BE167" s="102">
        <f>IF(N167="základná",J167,0)</f>
        <v>0</v>
      </c>
      <c r="BF167" s="102">
        <f>IF(N167="znížená",J167,0)</f>
        <v>0</v>
      </c>
      <c r="BG167" s="102">
        <f>IF(N167="zákl. prenesená",J167,0)</f>
        <v>0</v>
      </c>
      <c r="BH167" s="102">
        <f>IF(N167="zníž. prenesená",J167,0)</f>
        <v>0</v>
      </c>
      <c r="BI167" s="102">
        <f>IF(N167="nulová",J167,0)</f>
        <v>0</v>
      </c>
      <c r="BJ167" s="16" t="s">
        <v>103</v>
      </c>
      <c r="BK167" s="102">
        <f>ROUND(I167*H167,2)</f>
        <v>0</v>
      </c>
      <c r="BL167" s="16" t="s">
        <v>160</v>
      </c>
      <c r="BM167" s="196" t="s">
        <v>206</v>
      </c>
    </row>
    <row r="168" spans="1:65" s="197" customFormat="1">
      <c r="B168" s="198"/>
      <c r="D168" s="199" t="s">
        <v>162</v>
      </c>
      <c r="E168" s="200"/>
      <c r="F168" s="201" t="s">
        <v>207</v>
      </c>
      <c r="H168" s="200"/>
      <c r="I168" s="202"/>
      <c r="L168" s="198"/>
      <c r="M168" s="203"/>
      <c r="N168" s="204"/>
      <c r="O168" s="204"/>
      <c r="P168" s="204"/>
      <c r="Q168" s="204"/>
      <c r="R168" s="204"/>
      <c r="S168" s="204"/>
      <c r="T168" s="205"/>
      <c r="AT168" s="200" t="s">
        <v>162</v>
      </c>
      <c r="AU168" s="200" t="s">
        <v>103</v>
      </c>
      <c r="AV168" s="197" t="s">
        <v>83</v>
      </c>
      <c r="AW168" s="197" t="s">
        <v>29</v>
      </c>
      <c r="AX168" s="197" t="s">
        <v>75</v>
      </c>
      <c r="AY168" s="200" t="s">
        <v>154</v>
      </c>
    </row>
    <row r="169" spans="1:65" s="206" customFormat="1">
      <c r="B169" s="207"/>
      <c r="D169" s="199" t="s">
        <v>162</v>
      </c>
      <c r="E169" s="208"/>
      <c r="F169" s="209" t="s">
        <v>104</v>
      </c>
      <c r="H169" s="210">
        <v>15.342000000000001</v>
      </c>
      <c r="I169" s="211"/>
      <c r="L169" s="207"/>
      <c r="M169" s="212"/>
      <c r="N169" s="213"/>
      <c r="O169" s="213"/>
      <c r="P169" s="213"/>
      <c r="Q169" s="213"/>
      <c r="R169" s="213"/>
      <c r="S169" s="213"/>
      <c r="T169" s="214"/>
      <c r="AT169" s="208" t="s">
        <v>162</v>
      </c>
      <c r="AU169" s="208" t="s">
        <v>103</v>
      </c>
      <c r="AV169" s="206" t="s">
        <v>103</v>
      </c>
      <c r="AW169" s="206" t="s">
        <v>29</v>
      </c>
      <c r="AX169" s="206" t="s">
        <v>83</v>
      </c>
      <c r="AY169" s="208" t="s">
        <v>154</v>
      </c>
    </row>
    <row r="170" spans="1:65" s="33" customFormat="1" ht="55.5" customHeight="1">
      <c r="A170" s="31"/>
      <c r="B170" s="148"/>
      <c r="C170" s="184" t="s">
        <v>208</v>
      </c>
      <c r="D170" s="184" t="s">
        <v>157</v>
      </c>
      <c r="E170" s="185" t="s">
        <v>209</v>
      </c>
      <c r="F170" s="186" t="s">
        <v>210</v>
      </c>
      <c r="G170" s="187" t="s">
        <v>211</v>
      </c>
      <c r="H170" s="188">
        <v>2</v>
      </c>
      <c r="I170" s="189"/>
      <c r="J170" s="190">
        <f>ROUND(I170*H170,2)</f>
        <v>0</v>
      </c>
      <c r="K170" s="191"/>
      <c r="L170" s="32"/>
      <c r="M170" s="192"/>
      <c r="N170" s="193" t="s">
        <v>41</v>
      </c>
      <c r="O170" s="62"/>
      <c r="P170" s="194">
        <f>O170*H170</f>
        <v>0</v>
      </c>
      <c r="Q170" s="194">
        <v>0.16605</v>
      </c>
      <c r="R170" s="194">
        <f>Q170*H170</f>
        <v>0.33210000000000001</v>
      </c>
      <c r="S170" s="194">
        <v>0</v>
      </c>
      <c r="T170" s="195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6" t="s">
        <v>160</v>
      </c>
      <c r="AT170" s="196" t="s">
        <v>157</v>
      </c>
      <c r="AU170" s="196" t="s">
        <v>103</v>
      </c>
      <c r="AY170" s="16" t="s">
        <v>154</v>
      </c>
      <c r="BE170" s="102">
        <f>IF(N170="základná",J170,0)</f>
        <v>0</v>
      </c>
      <c r="BF170" s="102">
        <f>IF(N170="znížená",J170,0)</f>
        <v>0</v>
      </c>
      <c r="BG170" s="102">
        <f>IF(N170="zákl. prenesená",J170,0)</f>
        <v>0</v>
      </c>
      <c r="BH170" s="102">
        <f>IF(N170="zníž. prenesená",J170,0)</f>
        <v>0</v>
      </c>
      <c r="BI170" s="102">
        <f>IF(N170="nulová",J170,0)</f>
        <v>0</v>
      </c>
      <c r="BJ170" s="16" t="s">
        <v>103</v>
      </c>
      <c r="BK170" s="102">
        <f>ROUND(I170*H170,2)</f>
        <v>0</v>
      </c>
      <c r="BL170" s="16" t="s">
        <v>160</v>
      </c>
      <c r="BM170" s="196" t="s">
        <v>212</v>
      </c>
    </row>
    <row r="171" spans="1:65" s="33" customFormat="1" ht="62.7" customHeight="1">
      <c r="A171" s="31"/>
      <c r="B171" s="148"/>
      <c r="C171" s="184" t="s">
        <v>213</v>
      </c>
      <c r="D171" s="184" t="s">
        <v>157</v>
      </c>
      <c r="E171" s="185" t="s">
        <v>214</v>
      </c>
      <c r="F171" s="186" t="s">
        <v>215</v>
      </c>
      <c r="G171" s="187" t="s">
        <v>211</v>
      </c>
      <c r="H171" s="188">
        <v>1</v>
      </c>
      <c r="I171" s="189"/>
      <c r="J171" s="190">
        <f>ROUND(I171*H171,2)</f>
        <v>0</v>
      </c>
      <c r="K171" s="191"/>
      <c r="L171" s="32"/>
      <c r="M171" s="192"/>
      <c r="N171" s="193" t="s">
        <v>41</v>
      </c>
      <c r="O171" s="62"/>
      <c r="P171" s="194">
        <f>O171*H171</f>
        <v>0</v>
      </c>
      <c r="Q171" s="194">
        <v>0.16617000000000001</v>
      </c>
      <c r="R171" s="194">
        <f>Q171*H171</f>
        <v>0.16617000000000001</v>
      </c>
      <c r="S171" s="194">
        <v>0</v>
      </c>
      <c r="T171" s="195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6" t="s">
        <v>160</v>
      </c>
      <c r="AT171" s="196" t="s">
        <v>157</v>
      </c>
      <c r="AU171" s="196" t="s">
        <v>103</v>
      </c>
      <c r="AY171" s="16" t="s">
        <v>154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6" t="s">
        <v>103</v>
      </c>
      <c r="BK171" s="102">
        <f>ROUND(I171*H171,2)</f>
        <v>0</v>
      </c>
      <c r="BL171" s="16" t="s">
        <v>160</v>
      </c>
      <c r="BM171" s="196" t="s">
        <v>216</v>
      </c>
    </row>
    <row r="172" spans="1:65" s="33" customFormat="1" ht="24.15" customHeight="1">
      <c r="A172" s="31"/>
      <c r="B172" s="148"/>
      <c r="C172" s="184" t="s">
        <v>217</v>
      </c>
      <c r="D172" s="184" t="s">
        <v>157</v>
      </c>
      <c r="E172" s="185" t="s">
        <v>218</v>
      </c>
      <c r="F172" s="186" t="s">
        <v>219</v>
      </c>
      <c r="G172" s="187" t="s">
        <v>220</v>
      </c>
      <c r="H172" s="188">
        <v>3</v>
      </c>
      <c r="I172" s="189"/>
      <c r="J172" s="190">
        <f>ROUND(I172*H172,2)</f>
        <v>0</v>
      </c>
      <c r="K172" s="191"/>
      <c r="L172" s="32"/>
      <c r="M172" s="192"/>
      <c r="N172" s="193" t="s">
        <v>41</v>
      </c>
      <c r="O172" s="62"/>
      <c r="P172" s="194">
        <f>O172*H172</f>
        <v>0</v>
      </c>
      <c r="Q172" s="194">
        <v>0</v>
      </c>
      <c r="R172" s="194">
        <f>Q172*H172</f>
        <v>0</v>
      </c>
      <c r="S172" s="194">
        <v>0.06</v>
      </c>
      <c r="T172" s="195">
        <f>S172*H172</f>
        <v>0.18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6" t="s">
        <v>160</v>
      </c>
      <c r="AT172" s="196" t="s">
        <v>157</v>
      </c>
      <c r="AU172" s="196" t="s">
        <v>103</v>
      </c>
      <c r="AY172" s="16" t="s">
        <v>154</v>
      </c>
      <c r="BE172" s="102">
        <f>IF(N172="základná",J172,0)</f>
        <v>0</v>
      </c>
      <c r="BF172" s="102">
        <f>IF(N172="znížená",J172,0)</f>
        <v>0</v>
      </c>
      <c r="BG172" s="102">
        <f>IF(N172="zákl. prenesená",J172,0)</f>
        <v>0</v>
      </c>
      <c r="BH172" s="102">
        <f>IF(N172="zníž. prenesená",J172,0)</f>
        <v>0</v>
      </c>
      <c r="BI172" s="102">
        <f>IF(N172="nulová",J172,0)</f>
        <v>0</v>
      </c>
      <c r="BJ172" s="16" t="s">
        <v>103</v>
      </c>
      <c r="BK172" s="102">
        <f>ROUND(I172*H172,2)</f>
        <v>0</v>
      </c>
      <c r="BL172" s="16" t="s">
        <v>160</v>
      </c>
      <c r="BM172" s="196" t="s">
        <v>221</v>
      </c>
    </row>
    <row r="173" spans="1:65" s="206" customFormat="1">
      <c r="B173" s="207"/>
      <c r="D173" s="199" t="s">
        <v>162</v>
      </c>
      <c r="E173" s="208"/>
      <c r="F173" s="209" t="s">
        <v>171</v>
      </c>
      <c r="H173" s="210">
        <v>3</v>
      </c>
      <c r="I173" s="211"/>
      <c r="L173" s="207"/>
      <c r="M173" s="212"/>
      <c r="N173" s="213"/>
      <c r="O173" s="213"/>
      <c r="P173" s="213"/>
      <c r="Q173" s="213"/>
      <c r="R173" s="213"/>
      <c r="S173" s="213"/>
      <c r="T173" s="214"/>
      <c r="AT173" s="208" t="s">
        <v>162</v>
      </c>
      <c r="AU173" s="208" t="s">
        <v>103</v>
      </c>
      <c r="AV173" s="206" t="s">
        <v>103</v>
      </c>
      <c r="AW173" s="206" t="s">
        <v>29</v>
      </c>
      <c r="AX173" s="206" t="s">
        <v>83</v>
      </c>
      <c r="AY173" s="208" t="s">
        <v>154</v>
      </c>
    </row>
    <row r="174" spans="1:65" s="33" customFormat="1" ht="37.799999999999997" customHeight="1">
      <c r="A174" s="31"/>
      <c r="B174" s="148"/>
      <c r="C174" s="184" t="s">
        <v>222</v>
      </c>
      <c r="D174" s="184" t="s">
        <v>157</v>
      </c>
      <c r="E174" s="185" t="s">
        <v>223</v>
      </c>
      <c r="F174" s="186" t="s">
        <v>224</v>
      </c>
      <c r="G174" s="187" t="s">
        <v>159</v>
      </c>
      <c r="H174" s="188">
        <v>15.342000000000001</v>
      </c>
      <c r="I174" s="189"/>
      <c r="J174" s="190">
        <f>ROUND(I174*H174,2)</f>
        <v>0</v>
      </c>
      <c r="K174" s="191"/>
      <c r="L174" s="32"/>
      <c r="M174" s="192"/>
      <c r="N174" s="193" t="s">
        <v>41</v>
      </c>
      <c r="O174" s="62"/>
      <c r="P174" s="194">
        <f>O174*H174</f>
        <v>0</v>
      </c>
      <c r="Q174" s="194">
        <v>0</v>
      </c>
      <c r="R174" s="194">
        <f>Q174*H174</f>
        <v>0</v>
      </c>
      <c r="S174" s="194">
        <v>5.8999999999999997E-2</v>
      </c>
      <c r="T174" s="195">
        <f>S174*H174</f>
        <v>0.90517800000000004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6" t="s">
        <v>160</v>
      </c>
      <c r="AT174" s="196" t="s">
        <v>157</v>
      </c>
      <c r="AU174" s="196" t="s">
        <v>103</v>
      </c>
      <c r="AY174" s="16" t="s">
        <v>154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6" t="s">
        <v>103</v>
      </c>
      <c r="BK174" s="102">
        <f>ROUND(I174*H174,2)</f>
        <v>0</v>
      </c>
      <c r="BL174" s="16" t="s">
        <v>160</v>
      </c>
      <c r="BM174" s="196" t="s">
        <v>225</v>
      </c>
    </row>
    <row r="175" spans="1:65" s="206" customFormat="1">
      <c r="B175" s="207"/>
      <c r="D175" s="199" t="s">
        <v>162</v>
      </c>
      <c r="E175" s="208"/>
      <c r="F175" s="209" t="s">
        <v>104</v>
      </c>
      <c r="H175" s="210">
        <v>15.342000000000001</v>
      </c>
      <c r="I175" s="211"/>
      <c r="L175" s="207"/>
      <c r="M175" s="212"/>
      <c r="N175" s="213"/>
      <c r="O175" s="213"/>
      <c r="P175" s="213"/>
      <c r="Q175" s="213"/>
      <c r="R175" s="213"/>
      <c r="S175" s="213"/>
      <c r="T175" s="214"/>
      <c r="AT175" s="208" t="s">
        <v>162</v>
      </c>
      <c r="AU175" s="208" t="s">
        <v>103</v>
      </c>
      <c r="AV175" s="206" t="s">
        <v>103</v>
      </c>
      <c r="AW175" s="206" t="s">
        <v>29</v>
      </c>
      <c r="AX175" s="206" t="s">
        <v>83</v>
      </c>
      <c r="AY175" s="208" t="s">
        <v>154</v>
      </c>
    </row>
    <row r="176" spans="1:65" s="33" customFormat="1" ht="24.15" customHeight="1">
      <c r="A176" s="31"/>
      <c r="B176" s="148"/>
      <c r="C176" s="184" t="s">
        <v>226</v>
      </c>
      <c r="D176" s="184" t="s">
        <v>157</v>
      </c>
      <c r="E176" s="185" t="s">
        <v>227</v>
      </c>
      <c r="F176" s="186" t="s">
        <v>228</v>
      </c>
      <c r="G176" s="187" t="s">
        <v>229</v>
      </c>
      <c r="H176" s="188">
        <v>19.498999999999999</v>
      </c>
      <c r="I176" s="189"/>
      <c r="J176" s="190">
        <f>ROUND(I176*H176,2)</f>
        <v>0</v>
      </c>
      <c r="K176" s="191"/>
      <c r="L176" s="32"/>
      <c r="M176" s="192"/>
      <c r="N176" s="193" t="s">
        <v>41</v>
      </c>
      <c r="O176" s="62"/>
      <c r="P176" s="194">
        <f>O176*H176</f>
        <v>0</v>
      </c>
      <c r="Q176" s="194">
        <v>0</v>
      </c>
      <c r="R176" s="194">
        <f>Q176*H176</f>
        <v>0</v>
      </c>
      <c r="S176" s="194">
        <v>0</v>
      </c>
      <c r="T176" s="195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6" t="s">
        <v>160</v>
      </c>
      <c r="AT176" s="196" t="s">
        <v>157</v>
      </c>
      <c r="AU176" s="196" t="s">
        <v>103</v>
      </c>
      <c r="AY176" s="16" t="s">
        <v>154</v>
      </c>
      <c r="BE176" s="102">
        <f>IF(N176="základná",J176,0)</f>
        <v>0</v>
      </c>
      <c r="BF176" s="102">
        <f>IF(N176="znížená",J176,0)</f>
        <v>0</v>
      </c>
      <c r="BG176" s="102">
        <f>IF(N176="zákl. prenesená",J176,0)</f>
        <v>0</v>
      </c>
      <c r="BH176" s="102">
        <f>IF(N176="zníž. prenesená",J176,0)</f>
        <v>0</v>
      </c>
      <c r="BI176" s="102">
        <f>IF(N176="nulová",J176,0)</f>
        <v>0</v>
      </c>
      <c r="BJ176" s="16" t="s">
        <v>103</v>
      </c>
      <c r="BK176" s="102">
        <f>ROUND(I176*H176,2)</f>
        <v>0</v>
      </c>
      <c r="BL176" s="16" t="s">
        <v>160</v>
      </c>
      <c r="BM176" s="196" t="s">
        <v>230</v>
      </c>
    </row>
    <row r="177" spans="1:65" s="33" customFormat="1" ht="21.75" customHeight="1">
      <c r="A177" s="31"/>
      <c r="B177" s="148"/>
      <c r="C177" s="184" t="s">
        <v>231</v>
      </c>
      <c r="D177" s="184" t="s">
        <v>157</v>
      </c>
      <c r="E177" s="185" t="s">
        <v>232</v>
      </c>
      <c r="F177" s="186" t="s">
        <v>233</v>
      </c>
      <c r="G177" s="187" t="s">
        <v>229</v>
      </c>
      <c r="H177" s="188">
        <v>19.498999999999999</v>
      </c>
      <c r="I177" s="189"/>
      <c r="J177" s="190">
        <f>ROUND(I177*H177,2)</f>
        <v>0</v>
      </c>
      <c r="K177" s="191"/>
      <c r="L177" s="32"/>
      <c r="M177" s="192"/>
      <c r="N177" s="193" t="s">
        <v>41</v>
      </c>
      <c r="O177" s="62"/>
      <c r="P177" s="194">
        <f>O177*H177</f>
        <v>0</v>
      </c>
      <c r="Q177" s="194">
        <v>0</v>
      </c>
      <c r="R177" s="194">
        <f>Q177*H177</f>
        <v>0</v>
      </c>
      <c r="S177" s="194">
        <v>0</v>
      </c>
      <c r="T177" s="195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6" t="s">
        <v>160</v>
      </c>
      <c r="AT177" s="196" t="s">
        <v>157</v>
      </c>
      <c r="AU177" s="196" t="s">
        <v>103</v>
      </c>
      <c r="AY177" s="16" t="s">
        <v>154</v>
      </c>
      <c r="BE177" s="102">
        <f>IF(N177="základná",J177,0)</f>
        <v>0</v>
      </c>
      <c r="BF177" s="102">
        <f>IF(N177="znížená",J177,0)</f>
        <v>0</v>
      </c>
      <c r="BG177" s="102">
        <f>IF(N177="zákl. prenesená",J177,0)</f>
        <v>0</v>
      </c>
      <c r="BH177" s="102">
        <f>IF(N177="zníž. prenesená",J177,0)</f>
        <v>0</v>
      </c>
      <c r="BI177" s="102">
        <f>IF(N177="nulová",J177,0)</f>
        <v>0</v>
      </c>
      <c r="BJ177" s="16" t="s">
        <v>103</v>
      </c>
      <c r="BK177" s="102">
        <f>ROUND(I177*H177,2)</f>
        <v>0</v>
      </c>
      <c r="BL177" s="16" t="s">
        <v>160</v>
      </c>
      <c r="BM177" s="196" t="s">
        <v>234</v>
      </c>
    </row>
    <row r="178" spans="1:65" s="33" customFormat="1" ht="24.15" customHeight="1">
      <c r="A178" s="31"/>
      <c r="B178" s="148"/>
      <c r="C178" s="184" t="s">
        <v>235</v>
      </c>
      <c r="D178" s="184" t="s">
        <v>157</v>
      </c>
      <c r="E178" s="185" t="s">
        <v>236</v>
      </c>
      <c r="F178" s="186" t="s">
        <v>237</v>
      </c>
      <c r="G178" s="187" t="s">
        <v>229</v>
      </c>
      <c r="H178" s="188">
        <v>292.48500000000001</v>
      </c>
      <c r="I178" s="189"/>
      <c r="J178" s="190">
        <f>ROUND(I178*H178,2)</f>
        <v>0</v>
      </c>
      <c r="K178" s="191"/>
      <c r="L178" s="32"/>
      <c r="M178" s="192"/>
      <c r="N178" s="193" t="s">
        <v>41</v>
      </c>
      <c r="O178" s="62"/>
      <c r="P178" s="194">
        <f>O178*H178</f>
        <v>0</v>
      </c>
      <c r="Q178" s="194">
        <v>0</v>
      </c>
      <c r="R178" s="194">
        <f>Q178*H178</f>
        <v>0</v>
      </c>
      <c r="S178" s="194">
        <v>0</v>
      </c>
      <c r="T178" s="195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6" t="s">
        <v>160</v>
      </c>
      <c r="AT178" s="196" t="s">
        <v>157</v>
      </c>
      <c r="AU178" s="196" t="s">
        <v>103</v>
      </c>
      <c r="AY178" s="16" t="s">
        <v>154</v>
      </c>
      <c r="BE178" s="102">
        <f>IF(N178="základná",J178,0)</f>
        <v>0</v>
      </c>
      <c r="BF178" s="102">
        <f>IF(N178="znížená",J178,0)</f>
        <v>0</v>
      </c>
      <c r="BG178" s="102">
        <f>IF(N178="zákl. prenesená",J178,0)</f>
        <v>0</v>
      </c>
      <c r="BH178" s="102">
        <f>IF(N178="zníž. prenesená",J178,0)</f>
        <v>0</v>
      </c>
      <c r="BI178" s="102">
        <f>IF(N178="nulová",J178,0)</f>
        <v>0</v>
      </c>
      <c r="BJ178" s="16" t="s">
        <v>103</v>
      </c>
      <c r="BK178" s="102">
        <f>ROUND(I178*H178,2)</f>
        <v>0</v>
      </c>
      <c r="BL178" s="16" t="s">
        <v>160</v>
      </c>
      <c r="BM178" s="196" t="s">
        <v>238</v>
      </c>
    </row>
    <row r="179" spans="1:65" s="206" customFormat="1">
      <c r="B179" s="207"/>
      <c r="D179" s="199" t="s">
        <v>162</v>
      </c>
      <c r="F179" s="209" t="s">
        <v>239</v>
      </c>
      <c r="H179" s="210">
        <v>292.48500000000001</v>
      </c>
      <c r="I179" s="211"/>
      <c r="L179" s="207"/>
      <c r="M179" s="212"/>
      <c r="N179" s="213"/>
      <c r="O179" s="213"/>
      <c r="P179" s="213"/>
      <c r="Q179" s="213"/>
      <c r="R179" s="213"/>
      <c r="S179" s="213"/>
      <c r="T179" s="214"/>
      <c r="AT179" s="208" t="s">
        <v>162</v>
      </c>
      <c r="AU179" s="208" t="s">
        <v>103</v>
      </c>
      <c r="AV179" s="206" t="s">
        <v>103</v>
      </c>
      <c r="AW179" s="206" t="s">
        <v>2</v>
      </c>
      <c r="AX179" s="206" t="s">
        <v>83</v>
      </c>
      <c r="AY179" s="208" t="s">
        <v>154</v>
      </c>
    </row>
    <row r="180" spans="1:65" s="33" customFormat="1" ht="24.15" customHeight="1">
      <c r="A180" s="31"/>
      <c r="B180" s="148"/>
      <c r="C180" s="184" t="s">
        <v>240</v>
      </c>
      <c r="D180" s="184" t="s">
        <v>157</v>
      </c>
      <c r="E180" s="185" t="s">
        <v>241</v>
      </c>
      <c r="F180" s="186" t="s">
        <v>242</v>
      </c>
      <c r="G180" s="187" t="s">
        <v>229</v>
      </c>
      <c r="H180" s="188">
        <v>19.498999999999999</v>
      </c>
      <c r="I180" s="189"/>
      <c r="J180" s="190">
        <f>ROUND(I180*H180,2)</f>
        <v>0</v>
      </c>
      <c r="K180" s="191"/>
      <c r="L180" s="32"/>
      <c r="M180" s="192"/>
      <c r="N180" s="193" t="s">
        <v>41</v>
      </c>
      <c r="O180" s="62"/>
      <c r="P180" s="194">
        <f>O180*H180</f>
        <v>0</v>
      </c>
      <c r="Q180" s="194">
        <v>0</v>
      </c>
      <c r="R180" s="194">
        <f>Q180*H180</f>
        <v>0</v>
      </c>
      <c r="S180" s="194">
        <v>0</v>
      </c>
      <c r="T180" s="195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6" t="s">
        <v>160</v>
      </c>
      <c r="AT180" s="196" t="s">
        <v>157</v>
      </c>
      <c r="AU180" s="196" t="s">
        <v>103</v>
      </c>
      <c r="AY180" s="16" t="s">
        <v>154</v>
      </c>
      <c r="BE180" s="102">
        <f>IF(N180="základná",J180,0)</f>
        <v>0</v>
      </c>
      <c r="BF180" s="102">
        <f>IF(N180="znížená",J180,0)</f>
        <v>0</v>
      </c>
      <c r="BG180" s="102">
        <f>IF(N180="zákl. prenesená",J180,0)</f>
        <v>0</v>
      </c>
      <c r="BH180" s="102">
        <f>IF(N180="zníž. prenesená",J180,0)</f>
        <v>0</v>
      </c>
      <c r="BI180" s="102">
        <f>IF(N180="nulová",J180,0)</f>
        <v>0</v>
      </c>
      <c r="BJ180" s="16" t="s">
        <v>103</v>
      </c>
      <c r="BK180" s="102">
        <f>ROUND(I180*H180,2)</f>
        <v>0</v>
      </c>
      <c r="BL180" s="16" t="s">
        <v>160</v>
      </c>
      <c r="BM180" s="196" t="s">
        <v>243</v>
      </c>
    </row>
    <row r="181" spans="1:65" s="33" customFormat="1" ht="24.15" customHeight="1">
      <c r="A181" s="31"/>
      <c r="B181" s="148"/>
      <c r="C181" s="184" t="s">
        <v>244</v>
      </c>
      <c r="D181" s="184" t="s">
        <v>157</v>
      </c>
      <c r="E181" s="185" t="s">
        <v>245</v>
      </c>
      <c r="F181" s="186" t="s">
        <v>246</v>
      </c>
      <c r="G181" s="187" t="s">
        <v>229</v>
      </c>
      <c r="H181" s="188">
        <v>19.498999999999999</v>
      </c>
      <c r="I181" s="189"/>
      <c r="J181" s="190">
        <f>ROUND(I181*H181,2)</f>
        <v>0</v>
      </c>
      <c r="K181" s="191"/>
      <c r="L181" s="32"/>
      <c r="M181" s="192"/>
      <c r="N181" s="193" t="s">
        <v>41</v>
      </c>
      <c r="O181" s="62"/>
      <c r="P181" s="194">
        <f>O181*H181</f>
        <v>0</v>
      </c>
      <c r="Q181" s="194">
        <v>0</v>
      </c>
      <c r="R181" s="194">
        <f>Q181*H181</f>
        <v>0</v>
      </c>
      <c r="S181" s="194">
        <v>0</v>
      </c>
      <c r="T181" s="195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6" t="s">
        <v>160</v>
      </c>
      <c r="AT181" s="196" t="s">
        <v>157</v>
      </c>
      <c r="AU181" s="196" t="s">
        <v>103</v>
      </c>
      <c r="AY181" s="16" t="s">
        <v>154</v>
      </c>
      <c r="BE181" s="102">
        <f>IF(N181="základná",J181,0)</f>
        <v>0</v>
      </c>
      <c r="BF181" s="102">
        <f>IF(N181="znížená",J181,0)</f>
        <v>0</v>
      </c>
      <c r="BG181" s="102">
        <f>IF(N181="zákl. prenesená",J181,0)</f>
        <v>0</v>
      </c>
      <c r="BH181" s="102">
        <f>IF(N181="zníž. prenesená",J181,0)</f>
        <v>0</v>
      </c>
      <c r="BI181" s="102">
        <f>IF(N181="nulová",J181,0)</f>
        <v>0</v>
      </c>
      <c r="BJ181" s="16" t="s">
        <v>103</v>
      </c>
      <c r="BK181" s="102">
        <f>ROUND(I181*H181,2)</f>
        <v>0</v>
      </c>
      <c r="BL181" s="16" t="s">
        <v>160</v>
      </c>
      <c r="BM181" s="196" t="s">
        <v>247</v>
      </c>
    </row>
    <row r="182" spans="1:65" s="170" customFormat="1" ht="22.8" customHeight="1">
      <c r="B182" s="171"/>
      <c r="D182" s="172" t="s">
        <v>74</v>
      </c>
      <c r="E182" s="182" t="s">
        <v>248</v>
      </c>
      <c r="F182" s="182" t="s">
        <v>249</v>
      </c>
      <c r="I182" s="174"/>
      <c r="J182" s="183">
        <f>BK182</f>
        <v>0</v>
      </c>
      <c r="L182" s="171"/>
      <c r="M182" s="176"/>
      <c r="N182" s="177"/>
      <c r="O182" s="177"/>
      <c r="P182" s="178">
        <f>P183</f>
        <v>0</v>
      </c>
      <c r="Q182" s="177"/>
      <c r="R182" s="178">
        <f>R183</f>
        <v>0</v>
      </c>
      <c r="S182" s="177"/>
      <c r="T182" s="179">
        <f>T183</f>
        <v>0</v>
      </c>
      <c r="AR182" s="172" t="s">
        <v>83</v>
      </c>
      <c r="AT182" s="180" t="s">
        <v>74</v>
      </c>
      <c r="AU182" s="180" t="s">
        <v>83</v>
      </c>
      <c r="AY182" s="172" t="s">
        <v>154</v>
      </c>
      <c r="BK182" s="181">
        <f>BK183</f>
        <v>0</v>
      </c>
    </row>
    <row r="183" spans="1:65" s="33" customFormat="1" ht="24.15" customHeight="1">
      <c r="A183" s="31"/>
      <c r="B183" s="148"/>
      <c r="C183" s="184" t="s">
        <v>6</v>
      </c>
      <c r="D183" s="184" t="s">
        <v>157</v>
      </c>
      <c r="E183" s="185" t="s">
        <v>250</v>
      </c>
      <c r="F183" s="186" t="s">
        <v>251</v>
      </c>
      <c r="G183" s="187" t="s">
        <v>229</v>
      </c>
      <c r="H183" s="188">
        <v>9.4329999999999998</v>
      </c>
      <c r="I183" s="189"/>
      <c r="J183" s="190">
        <f>ROUND(I183*H183,2)</f>
        <v>0</v>
      </c>
      <c r="K183" s="191"/>
      <c r="L183" s="32"/>
      <c r="M183" s="192"/>
      <c r="N183" s="193" t="s">
        <v>41</v>
      </c>
      <c r="O183" s="62"/>
      <c r="P183" s="194">
        <f>O183*H183</f>
        <v>0</v>
      </c>
      <c r="Q183" s="194">
        <v>0</v>
      </c>
      <c r="R183" s="194">
        <f>Q183*H183</f>
        <v>0</v>
      </c>
      <c r="S183" s="194">
        <v>0</v>
      </c>
      <c r="T183" s="195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6" t="s">
        <v>160</v>
      </c>
      <c r="AT183" s="196" t="s">
        <v>157</v>
      </c>
      <c r="AU183" s="196" t="s">
        <v>103</v>
      </c>
      <c r="AY183" s="16" t="s">
        <v>154</v>
      </c>
      <c r="BE183" s="102">
        <f>IF(N183="základná",J183,0)</f>
        <v>0</v>
      </c>
      <c r="BF183" s="102">
        <f>IF(N183="znížená",J183,0)</f>
        <v>0</v>
      </c>
      <c r="BG183" s="102">
        <f>IF(N183="zákl. prenesená",J183,0)</f>
        <v>0</v>
      </c>
      <c r="BH183" s="102">
        <f>IF(N183="zníž. prenesená",J183,0)</f>
        <v>0</v>
      </c>
      <c r="BI183" s="102">
        <f>IF(N183="nulová",J183,0)</f>
        <v>0</v>
      </c>
      <c r="BJ183" s="16" t="s">
        <v>103</v>
      </c>
      <c r="BK183" s="102">
        <f>ROUND(I183*H183,2)</f>
        <v>0</v>
      </c>
      <c r="BL183" s="16" t="s">
        <v>160</v>
      </c>
      <c r="BM183" s="196" t="s">
        <v>252</v>
      </c>
    </row>
    <row r="184" spans="1:65" s="170" customFormat="1" ht="25.95" customHeight="1">
      <c r="B184" s="171"/>
      <c r="D184" s="172" t="s">
        <v>74</v>
      </c>
      <c r="E184" s="173" t="s">
        <v>253</v>
      </c>
      <c r="F184" s="173" t="s">
        <v>254</v>
      </c>
      <c r="I184" s="174"/>
      <c r="J184" s="175">
        <f>BK184</f>
        <v>0</v>
      </c>
      <c r="L184" s="171"/>
      <c r="M184" s="176"/>
      <c r="N184" s="177"/>
      <c r="O184" s="177"/>
      <c r="P184" s="178">
        <f>P185+P213+P249+P262</f>
        <v>0</v>
      </c>
      <c r="Q184" s="177"/>
      <c r="R184" s="178">
        <f>R185+R213+R249+R262</f>
        <v>14.926798614000001</v>
      </c>
      <c r="S184" s="177"/>
      <c r="T184" s="179">
        <f>T185+T213+T249+T262</f>
        <v>18.413955600000001</v>
      </c>
      <c r="AR184" s="172" t="s">
        <v>103</v>
      </c>
      <c r="AT184" s="180" t="s">
        <v>74</v>
      </c>
      <c r="AU184" s="180" t="s">
        <v>75</v>
      </c>
      <c r="AY184" s="172" t="s">
        <v>154</v>
      </c>
      <c r="BK184" s="181">
        <f>BK185+BK213+BK249+BK262</f>
        <v>0</v>
      </c>
    </row>
    <row r="185" spans="1:65" s="170" customFormat="1" ht="22.8" customHeight="1">
      <c r="B185" s="171"/>
      <c r="D185" s="172" t="s">
        <v>74</v>
      </c>
      <c r="E185" s="182" t="s">
        <v>255</v>
      </c>
      <c r="F185" s="182" t="s">
        <v>256</v>
      </c>
      <c r="I185" s="174"/>
      <c r="J185" s="183">
        <f>BK185</f>
        <v>0</v>
      </c>
      <c r="L185" s="171"/>
      <c r="M185" s="176"/>
      <c r="N185" s="177"/>
      <c r="O185" s="177"/>
      <c r="P185" s="178">
        <f>SUM(P186:P212)</f>
        <v>0</v>
      </c>
      <c r="Q185" s="177"/>
      <c r="R185" s="178">
        <f>SUM(R186:R212)</f>
        <v>1.1233730499999999</v>
      </c>
      <c r="S185" s="177"/>
      <c r="T185" s="179">
        <f>SUM(T186:T212)</f>
        <v>2.6686800000000002</v>
      </c>
      <c r="AR185" s="172" t="s">
        <v>103</v>
      </c>
      <c r="AT185" s="180" t="s">
        <v>74</v>
      </c>
      <c r="AU185" s="180" t="s">
        <v>83</v>
      </c>
      <c r="AY185" s="172" t="s">
        <v>154</v>
      </c>
      <c r="BK185" s="181">
        <f>SUM(BK186:BK212)</f>
        <v>0</v>
      </c>
    </row>
    <row r="186" spans="1:65" s="33" customFormat="1" ht="24.15" customHeight="1">
      <c r="A186" s="31"/>
      <c r="B186" s="148"/>
      <c r="C186" s="184" t="s">
        <v>257</v>
      </c>
      <c r="D186" s="184" t="s">
        <v>157</v>
      </c>
      <c r="E186" s="185" t="s">
        <v>258</v>
      </c>
      <c r="F186" s="186" t="s">
        <v>259</v>
      </c>
      <c r="G186" s="187" t="s">
        <v>260</v>
      </c>
      <c r="H186" s="188">
        <v>1124.6579999999999</v>
      </c>
      <c r="I186" s="189"/>
      <c r="J186" s="190">
        <f>ROUND(I186*H186,2)</f>
        <v>0</v>
      </c>
      <c r="K186" s="191"/>
      <c r="L186" s="32"/>
      <c r="M186" s="192"/>
      <c r="N186" s="193" t="s">
        <v>41</v>
      </c>
      <c r="O186" s="62"/>
      <c r="P186" s="194">
        <f>O186*H186</f>
        <v>0</v>
      </c>
      <c r="Q186" s="194">
        <v>0</v>
      </c>
      <c r="R186" s="194">
        <f>Q186*H186</f>
        <v>0</v>
      </c>
      <c r="S186" s="194">
        <v>0</v>
      </c>
      <c r="T186" s="19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6" t="s">
        <v>231</v>
      </c>
      <c r="AT186" s="196" t="s">
        <v>157</v>
      </c>
      <c r="AU186" s="196" t="s">
        <v>103</v>
      </c>
      <c r="AY186" s="16" t="s">
        <v>154</v>
      </c>
      <c r="BE186" s="102">
        <f>IF(N186="základná",J186,0)</f>
        <v>0</v>
      </c>
      <c r="BF186" s="102">
        <f>IF(N186="znížená",J186,0)</f>
        <v>0</v>
      </c>
      <c r="BG186" s="102">
        <f>IF(N186="zákl. prenesená",J186,0)</f>
        <v>0</v>
      </c>
      <c r="BH186" s="102">
        <f>IF(N186="zníž. prenesená",J186,0)</f>
        <v>0</v>
      </c>
      <c r="BI186" s="102">
        <f>IF(N186="nulová",J186,0)</f>
        <v>0</v>
      </c>
      <c r="BJ186" s="16" t="s">
        <v>103</v>
      </c>
      <c r="BK186" s="102">
        <f>ROUND(I186*H186,2)</f>
        <v>0</v>
      </c>
      <c r="BL186" s="16" t="s">
        <v>231</v>
      </c>
      <c r="BM186" s="196" t="s">
        <v>261</v>
      </c>
    </row>
    <row r="187" spans="1:65" s="197" customFormat="1">
      <c r="B187" s="198"/>
      <c r="D187" s="199" t="s">
        <v>162</v>
      </c>
      <c r="E187" s="200"/>
      <c r="F187" s="201" t="s">
        <v>262</v>
      </c>
      <c r="H187" s="200"/>
      <c r="I187" s="202"/>
      <c r="L187" s="198"/>
      <c r="M187" s="203"/>
      <c r="N187" s="204"/>
      <c r="O187" s="204"/>
      <c r="P187" s="204"/>
      <c r="Q187" s="204"/>
      <c r="R187" s="204"/>
      <c r="S187" s="204"/>
      <c r="T187" s="205"/>
      <c r="AT187" s="200" t="s">
        <v>162</v>
      </c>
      <c r="AU187" s="200" t="s">
        <v>103</v>
      </c>
      <c r="AV187" s="197" t="s">
        <v>83</v>
      </c>
      <c r="AW187" s="197" t="s">
        <v>29</v>
      </c>
      <c r="AX187" s="197" t="s">
        <v>75</v>
      </c>
      <c r="AY187" s="200" t="s">
        <v>154</v>
      </c>
    </row>
    <row r="188" spans="1:65" s="197" customFormat="1">
      <c r="B188" s="198"/>
      <c r="D188" s="199" t="s">
        <v>162</v>
      </c>
      <c r="E188" s="200"/>
      <c r="F188" s="201" t="s">
        <v>263</v>
      </c>
      <c r="H188" s="200"/>
      <c r="I188" s="202"/>
      <c r="L188" s="198"/>
      <c r="M188" s="203"/>
      <c r="N188" s="204"/>
      <c r="O188" s="204"/>
      <c r="P188" s="204"/>
      <c r="Q188" s="204"/>
      <c r="R188" s="204"/>
      <c r="S188" s="204"/>
      <c r="T188" s="205"/>
      <c r="AT188" s="200" t="s">
        <v>162</v>
      </c>
      <c r="AU188" s="200" t="s">
        <v>103</v>
      </c>
      <c r="AV188" s="197" t="s">
        <v>83</v>
      </c>
      <c r="AW188" s="197" t="s">
        <v>29</v>
      </c>
      <c r="AX188" s="197" t="s">
        <v>75</v>
      </c>
      <c r="AY188" s="200" t="s">
        <v>154</v>
      </c>
    </row>
    <row r="189" spans="1:65" s="206" customFormat="1">
      <c r="B189" s="207"/>
      <c r="D189" s="199" t="s">
        <v>162</v>
      </c>
      <c r="E189" s="208"/>
      <c r="F189" s="209" t="s">
        <v>264</v>
      </c>
      <c r="H189" s="210">
        <v>1124.6579999999999</v>
      </c>
      <c r="I189" s="211"/>
      <c r="L189" s="207"/>
      <c r="M189" s="212"/>
      <c r="N189" s="213"/>
      <c r="O189" s="213"/>
      <c r="P189" s="213"/>
      <c r="Q189" s="213"/>
      <c r="R189" s="213"/>
      <c r="S189" s="213"/>
      <c r="T189" s="214"/>
      <c r="AT189" s="208" t="s">
        <v>162</v>
      </c>
      <c r="AU189" s="208" t="s">
        <v>103</v>
      </c>
      <c r="AV189" s="206" t="s">
        <v>103</v>
      </c>
      <c r="AW189" s="206" t="s">
        <v>29</v>
      </c>
      <c r="AX189" s="206" t="s">
        <v>75</v>
      </c>
      <c r="AY189" s="208" t="s">
        <v>154</v>
      </c>
    </row>
    <row r="190" spans="1:65" s="224" customFormat="1">
      <c r="B190" s="225"/>
      <c r="D190" s="199" t="s">
        <v>162</v>
      </c>
      <c r="E190" s="226"/>
      <c r="F190" s="227" t="s">
        <v>265</v>
      </c>
      <c r="H190" s="228">
        <v>1124.6579999999999</v>
      </c>
      <c r="I190" s="229"/>
      <c r="L190" s="225"/>
      <c r="M190" s="230"/>
      <c r="N190" s="231"/>
      <c r="O190" s="231"/>
      <c r="P190" s="231"/>
      <c r="Q190" s="231"/>
      <c r="R190" s="231"/>
      <c r="S190" s="231"/>
      <c r="T190" s="232"/>
      <c r="AT190" s="226" t="s">
        <v>162</v>
      </c>
      <c r="AU190" s="226" t="s">
        <v>103</v>
      </c>
      <c r="AV190" s="224" t="s">
        <v>171</v>
      </c>
      <c r="AW190" s="224" t="s">
        <v>29</v>
      </c>
      <c r="AX190" s="224" t="s">
        <v>75</v>
      </c>
      <c r="AY190" s="226" t="s">
        <v>154</v>
      </c>
    </row>
    <row r="191" spans="1:65" s="215" customFormat="1">
      <c r="B191" s="216"/>
      <c r="D191" s="199" t="s">
        <v>162</v>
      </c>
      <c r="E191" s="217"/>
      <c r="F191" s="218" t="s">
        <v>167</v>
      </c>
      <c r="H191" s="219">
        <v>1124.6579999999999</v>
      </c>
      <c r="I191" s="220"/>
      <c r="L191" s="216"/>
      <c r="M191" s="221"/>
      <c r="N191" s="222"/>
      <c r="O191" s="222"/>
      <c r="P191" s="222"/>
      <c r="Q191" s="222"/>
      <c r="R191" s="222"/>
      <c r="S191" s="222"/>
      <c r="T191" s="223"/>
      <c r="AT191" s="217" t="s">
        <v>162</v>
      </c>
      <c r="AU191" s="217" t="s">
        <v>103</v>
      </c>
      <c r="AV191" s="215" t="s">
        <v>160</v>
      </c>
      <c r="AW191" s="215" t="s">
        <v>29</v>
      </c>
      <c r="AX191" s="215" t="s">
        <v>83</v>
      </c>
      <c r="AY191" s="217" t="s">
        <v>154</v>
      </c>
    </row>
    <row r="192" spans="1:65" s="33" customFormat="1" ht="16.5" customHeight="1">
      <c r="A192" s="31"/>
      <c r="B192" s="148"/>
      <c r="C192" s="184" t="s">
        <v>266</v>
      </c>
      <c r="D192" s="184" t="s">
        <v>157</v>
      </c>
      <c r="E192" s="185" t="s">
        <v>267</v>
      </c>
      <c r="F192" s="186" t="s">
        <v>268</v>
      </c>
      <c r="G192" s="187" t="s">
        <v>260</v>
      </c>
      <c r="H192" s="188">
        <v>183.56</v>
      </c>
      <c r="I192" s="189"/>
      <c r="J192" s="190">
        <f>ROUND(I192*H192,2)</f>
        <v>0</v>
      </c>
      <c r="K192" s="191"/>
      <c r="L192" s="32"/>
      <c r="M192" s="192"/>
      <c r="N192" s="193" t="s">
        <v>41</v>
      </c>
      <c r="O192" s="62"/>
      <c r="P192" s="194">
        <f>O192*H192</f>
        <v>0</v>
      </c>
      <c r="Q192" s="194">
        <v>0</v>
      </c>
      <c r="R192" s="194">
        <f>Q192*H192</f>
        <v>0</v>
      </c>
      <c r="S192" s="194">
        <v>0</v>
      </c>
      <c r="T192" s="19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6" t="s">
        <v>231</v>
      </c>
      <c r="AT192" s="196" t="s">
        <v>157</v>
      </c>
      <c r="AU192" s="196" t="s">
        <v>103</v>
      </c>
      <c r="AY192" s="16" t="s">
        <v>154</v>
      </c>
      <c r="BE192" s="102">
        <f>IF(N192="základná",J192,0)</f>
        <v>0</v>
      </c>
      <c r="BF192" s="102">
        <f>IF(N192="znížená",J192,0)</f>
        <v>0</v>
      </c>
      <c r="BG192" s="102">
        <f>IF(N192="zákl. prenesená",J192,0)</f>
        <v>0</v>
      </c>
      <c r="BH192" s="102">
        <f>IF(N192="zníž. prenesená",J192,0)</f>
        <v>0</v>
      </c>
      <c r="BI192" s="102">
        <f>IF(N192="nulová",J192,0)</f>
        <v>0</v>
      </c>
      <c r="BJ192" s="16" t="s">
        <v>103</v>
      </c>
      <c r="BK192" s="102">
        <f>ROUND(I192*H192,2)</f>
        <v>0</v>
      </c>
      <c r="BL192" s="16" t="s">
        <v>231</v>
      </c>
      <c r="BM192" s="196" t="s">
        <v>269</v>
      </c>
    </row>
    <row r="193" spans="1:65" s="197" customFormat="1">
      <c r="B193" s="198"/>
      <c r="D193" s="199" t="s">
        <v>162</v>
      </c>
      <c r="E193" s="200"/>
      <c r="F193" s="201" t="s">
        <v>270</v>
      </c>
      <c r="H193" s="200"/>
      <c r="I193" s="202"/>
      <c r="L193" s="198"/>
      <c r="M193" s="203"/>
      <c r="N193" s="204"/>
      <c r="O193" s="204"/>
      <c r="P193" s="204"/>
      <c r="Q193" s="204"/>
      <c r="R193" s="204"/>
      <c r="S193" s="204"/>
      <c r="T193" s="205"/>
      <c r="AT193" s="200" t="s">
        <v>162</v>
      </c>
      <c r="AU193" s="200" t="s">
        <v>103</v>
      </c>
      <c r="AV193" s="197" t="s">
        <v>83</v>
      </c>
      <c r="AW193" s="197" t="s">
        <v>29</v>
      </c>
      <c r="AX193" s="197" t="s">
        <v>75</v>
      </c>
      <c r="AY193" s="200" t="s">
        <v>154</v>
      </c>
    </row>
    <row r="194" spans="1:65" s="206" customFormat="1">
      <c r="B194" s="207"/>
      <c r="D194" s="199" t="s">
        <v>162</v>
      </c>
      <c r="E194" s="208"/>
      <c r="F194" s="209" t="s">
        <v>271</v>
      </c>
      <c r="H194" s="210">
        <v>183.56</v>
      </c>
      <c r="I194" s="211"/>
      <c r="L194" s="207"/>
      <c r="M194" s="212"/>
      <c r="N194" s="213"/>
      <c r="O194" s="213"/>
      <c r="P194" s="213"/>
      <c r="Q194" s="213"/>
      <c r="R194" s="213"/>
      <c r="S194" s="213"/>
      <c r="T194" s="214"/>
      <c r="AT194" s="208" t="s">
        <v>162</v>
      </c>
      <c r="AU194" s="208" t="s">
        <v>103</v>
      </c>
      <c r="AV194" s="206" t="s">
        <v>103</v>
      </c>
      <c r="AW194" s="206" t="s">
        <v>29</v>
      </c>
      <c r="AX194" s="206" t="s">
        <v>75</v>
      </c>
      <c r="AY194" s="208" t="s">
        <v>154</v>
      </c>
    </row>
    <row r="195" spans="1:65" s="215" customFormat="1">
      <c r="B195" s="216"/>
      <c r="D195" s="199" t="s">
        <v>162</v>
      </c>
      <c r="E195" s="217"/>
      <c r="F195" s="218" t="s">
        <v>167</v>
      </c>
      <c r="H195" s="219">
        <v>183.56</v>
      </c>
      <c r="I195" s="220"/>
      <c r="L195" s="216"/>
      <c r="M195" s="221"/>
      <c r="N195" s="222"/>
      <c r="O195" s="222"/>
      <c r="P195" s="222"/>
      <c r="Q195" s="222"/>
      <c r="R195" s="222"/>
      <c r="S195" s="222"/>
      <c r="T195" s="223"/>
      <c r="AT195" s="217" t="s">
        <v>162</v>
      </c>
      <c r="AU195" s="217" t="s">
        <v>103</v>
      </c>
      <c r="AV195" s="215" t="s">
        <v>160</v>
      </c>
      <c r="AW195" s="215" t="s">
        <v>29</v>
      </c>
      <c r="AX195" s="215" t="s">
        <v>83</v>
      </c>
      <c r="AY195" s="217" t="s">
        <v>154</v>
      </c>
    </row>
    <row r="196" spans="1:65" s="33" customFormat="1" ht="24.15" customHeight="1">
      <c r="A196" s="31"/>
      <c r="B196" s="148"/>
      <c r="C196" s="233" t="s">
        <v>272</v>
      </c>
      <c r="D196" s="233" t="s">
        <v>273</v>
      </c>
      <c r="E196" s="234" t="s">
        <v>274</v>
      </c>
      <c r="F196" s="235" t="s">
        <v>112</v>
      </c>
      <c r="G196" s="236" t="s">
        <v>275</v>
      </c>
      <c r="H196" s="237">
        <v>2.1589999999999998</v>
      </c>
      <c r="I196" s="238"/>
      <c r="J196" s="239">
        <f>ROUND(I196*H196,2)</f>
        <v>0</v>
      </c>
      <c r="K196" s="240"/>
      <c r="L196" s="241"/>
      <c r="M196" s="242"/>
      <c r="N196" s="243" t="s">
        <v>41</v>
      </c>
      <c r="O196" s="62"/>
      <c r="P196" s="194">
        <f>O196*H196</f>
        <v>0</v>
      </c>
      <c r="Q196" s="194">
        <v>0.5</v>
      </c>
      <c r="R196" s="194">
        <f>Q196*H196</f>
        <v>1.0794999999999999</v>
      </c>
      <c r="S196" s="194">
        <v>0</v>
      </c>
      <c r="T196" s="195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6" t="s">
        <v>276</v>
      </c>
      <c r="AT196" s="196" t="s">
        <v>273</v>
      </c>
      <c r="AU196" s="196" t="s">
        <v>103</v>
      </c>
      <c r="AY196" s="16" t="s">
        <v>154</v>
      </c>
      <c r="BE196" s="102">
        <f>IF(N196="základná",J196,0)</f>
        <v>0</v>
      </c>
      <c r="BF196" s="102">
        <f>IF(N196="znížená",J196,0)</f>
        <v>0</v>
      </c>
      <c r="BG196" s="102">
        <f>IF(N196="zákl. prenesená",J196,0)</f>
        <v>0</v>
      </c>
      <c r="BH196" s="102">
        <f>IF(N196="zníž. prenesená",J196,0)</f>
        <v>0</v>
      </c>
      <c r="BI196" s="102">
        <f>IF(N196="nulová",J196,0)</f>
        <v>0</v>
      </c>
      <c r="BJ196" s="16" t="s">
        <v>103</v>
      </c>
      <c r="BK196" s="102">
        <f>ROUND(I196*H196,2)</f>
        <v>0</v>
      </c>
      <c r="BL196" s="16" t="s">
        <v>231</v>
      </c>
      <c r="BM196" s="196" t="s">
        <v>277</v>
      </c>
    </row>
    <row r="197" spans="1:65" s="197" customFormat="1">
      <c r="B197" s="198"/>
      <c r="D197" s="199" t="s">
        <v>162</v>
      </c>
      <c r="E197" s="200"/>
      <c r="F197" s="201" t="s">
        <v>262</v>
      </c>
      <c r="H197" s="200"/>
      <c r="I197" s="202"/>
      <c r="L197" s="198"/>
      <c r="M197" s="203"/>
      <c r="N197" s="204"/>
      <c r="O197" s="204"/>
      <c r="P197" s="204"/>
      <c r="Q197" s="204"/>
      <c r="R197" s="204"/>
      <c r="S197" s="204"/>
      <c r="T197" s="205"/>
      <c r="AT197" s="200" t="s">
        <v>162</v>
      </c>
      <c r="AU197" s="200" t="s">
        <v>103</v>
      </c>
      <c r="AV197" s="197" t="s">
        <v>83</v>
      </c>
      <c r="AW197" s="197" t="s">
        <v>29</v>
      </c>
      <c r="AX197" s="197" t="s">
        <v>75</v>
      </c>
      <c r="AY197" s="200" t="s">
        <v>154</v>
      </c>
    </row>
    <row r="198" spans="1:65" s="197" customFormat="1">
      <c r="B198" s="198"/>
      <c r="D198" s="199" t="s">
        <v>162</v>
      </c>
      <c r="E198" s="200"/>
      <c r="F198" s="201" t="s">
        <v>263</v>
      </c>
      <c r="H198" s="200"/>
      <c r="I198" s="202"/>
      <c r="L198" s="198"/>
      <c r="M198" s="203"/>
      <c r="N198" s="204"/>
      <c r="O198" s="204"/>
      <c r="P198" s="204"/>
      <c r="Q198" s="204"/>
      <c r="R198" s="204"/>
      <c r="S198" s="204"/>
      <c r="T198" s="205"/>
      <c r="AT198" s="200" t="s">
        <v>162</v>
      </c>
      <c r="AU198" s="200" t="s">
        <v>103</v>
      </c>
      <c r="AV198" s="197" t="s">
        <v>83</v>
      </c>
      <c r="AW198" s="197" t="s">
        <v>29</v>
      </c>
      <c r="AX198" s="197" t="s">
        <v>75</v>
      </c>
      <c r="AY198" s="200" t="s">
        <v>154</v>
      </c>
    </row>
    <row r="199" spans="1:65" s="206" customFormat="1">
      <c r="B199" s="207"/>
      <c r="D199" s="199" t="s">
        <v>162</v>
      </c>
      <c r="E199" s="208"/>
      <c r="F199" s="209" t="s">
        <v>278</v>
      </c>
      <c r="H199" s="210">
        <v>1.8560000000000001</v>
      </c>
      <c r="I199" s="211"/>
      <c r="L199" s="207"/>
      <c r="M199" s="212"/>
      <c r="N199" s="213"/>
      <c r="O199" s="213"/>
      <c r="P199" s="213"/>
      <c r="Q199" s="213"/>
      <c r="R199" s="213"/>
      <c r="S199" s="213"/>
      <c r="T199" s="214"/>
      <c r="AT199" s="208" t="s">
        <v>162</v>
      </c>
      <c r="AU199" s="208" t="s">
        <v>103</v>
      </c>
      <c r="AV199" s="206" t="s">
        <v>103</v>
      </c>
      <c r="AW199" s="206" t="s">
        <v>29</v>
      </c>
      <c r="AX199" s="206" t="s">
        <v>75</v>
      </c>
      <c r="AY199" s="208" t="s">
        <v>154</v>
      </c>
    </row>
    <row r="200" spans="1:65" s="224" customFormat="1">
      <c r="B200" s="225"/>
      <c r="D200" s="199" t="s">
        <v>162</v>
      </c>
      <c r="E200" s="226"/>
      <c r="F200" s="227" t="s">
        <v>265</v>
      </c>
      <c r="H200" s="228">
        <v>1.8560000000000001</v>
      </c>
      <c r="I200" s="229"/>
      <c r="L200" s="225"/>
      <c r="M200" s="230"/>
      <c r="N200" s="231"/>
      <c r="O200" s="231"/>
      <c r="P200" s="231"/>
      <c r="Q200" s="231"/>
      <c r="R200" s="231"/>
      <c r="S200" s="231"/>
      <c r="T200" s="232"/>
      <c r="AT200" s="226" t="s">
        <v>162</v>
      </c>
      <c r="AU200" s="226" t="s">
        <v>103</v>
      </c>
      <c r="AV200" s="224" t="s">
        <v>171</v>
      </c>
      <c r="AW200" s="224" t="s">
        <v>29</v>
      </c>
      <c r="AX200" s="224" t="s">
        <v>75</v>
      </c>
      <c r="AY200" s="226" t="s">
        <v>154</v>
      </c>
    </row>
    <row r="201" spans="1:65" s="197" customFormat="1">
      <c r="B201" s="198"/>
      <c r="D201" s="199" t="s">
        <v>162</v>
      </c>
      <c r="E201" s="200"/>
      <c r="F201" s="201" t="s">
        <v>279</v>
      </c>
      <c r="H201" s="200"/>
      <c r="I201" s="202"/>
      <c r="L201" s="198"/>
      <c r="M201" s="203"/>
      <c r="N201" s="204"/>
      <c r="O201" s="204"/>
      <c r="P201" s="204"/>
      <c r="Q201" s="204"/>
      <c r="R201" s="204"/>
      <c r="S201" s="204"/>
      <c r="T201" s="205"/>
      <c r="AT201" s="200" t="s">
        <v>162</v>
      </c>
      <c r="AU201" s="200" t="s">
        <v>103</v>
      </c>
      <c r="AV201" s="197" t="s">
        <v>83</v>
      </c>
      <c r="AW201" s="197" t="s">
        <v>29</v>
      </c>
      <c r="AX201" s="197" t="s">
        <v>75</v>
      </c>
      <c r="AY201" s="200" t="s">
        <v>154</v>
      </c>
    </row>
    <row r="202" spans="1:65" s="197" customFormat="1">
      <c r="B202" s="198"/>
      <c r="D202" s="199" t="s">
        <v>162</v>
      </c>
      <c r="E202" s="200"/>
      <c r="F202" s="201" t="s">
        <v>270</v>
      </c>
      <c r="H202" s="200"/>
      <c r="I202" s="202"/>
      <c r="L202" s="198"/>
      <c r="M202" s="203"/>
      <c r="N202" s="204"/>
      <c r="O202" s="204"/>
      <c r="P202" s="204"/>
      <c r="Q202" s="204"/>
      <c r="R202" s="204"/>
      <c r="S202" s="204"/>
      <c r="T202" s="205"/>
      <c r="AT202" s="200" t="s">
        <v>162</v>
      </c>
      <c r="AU202" s="200" t="s">
        <v>103</v>
      </c>
      <c r="AV202" s="197" t="s">
        <v>83</v>
      </c>
      <c r="AW202" s="197" t="s">
        <v>29</v>
      </c>
      <c r="AX202" s="197" t="s">
        <v>75</v>
      </c>
      <c r="AY202" s="200" t="s">
        <v>154</v>
      </c>
    </row>
    <row r="203" spans="1:65" s="206" customFormat="1">
      <c r="B203" s="207"/>
      <c r="D203" s="199" t="s">
        <v>162</v>
      </c>
      <c r="E203" s="208"/>
      <c r="F203" s="209" t="s">
        <v>280</v>
      </c>
      <c r="H203" s="210">
        <v>0.30299999999999999</v>
      </c>
      <c r="I203" s="211"/>
      <c r="L203" s="207"/>
      <c r="M203" s="212"/>
      <c r="N203" s="213"/>
      <c r="O203" s="213"/>
      <c r="P203" s="213"/>
      <c r="Q203" s="213"/>
      <c r="R203" s="213"/>
      <c r="S203" s="213"/>
      <c r="T203" s="214"/>
      <c r="AT203" s="208" t="s">
        <v>162</v>
      </c>
      <c r="AU203" s="208" t="s">
        <v>103</v>
      </c>
      <c r="AV203" s="206" t="s">
        <v>103</v>
      </c>
      <c r="AW203" s="206" t="s">
        <v>29</v>
      </c>
      <c r="AX203" s="206" t="s">
        <v>75</v>
      </c>
      <c r="AY203" s="208" t="s">
        <v>154</v>
      </c>
    </row>
    <row r="204" spans="1:65" s="224" customFormat="1">
      <c r="B204" s="225"/>
      <c r="D204" s="199" t="s">
        <v>162</v>
      </c>
      <c r="E204" s="226"/>
      <c r="F204" s="227" t="s">
        <v>265</v>
      </c>
      <c r="H204" s="228">
        <v>0.30299999999999999</v>
      </c>
      <c r="I204" s="229"/>
      <c r="L204" s="225"/>
      <c r="M204" s="230"/>
      <c r="N204" s="231"/>
      <c r="O204" s="231"/>
      <c r="P204" s="231"/>
      <c r="Q204" s="231"/>
      <c r="R204" s="231"/>
      <c r="S204" s="231"/>
      <c r="T204" s="232"/>
      <c r="AT204" s="226" t="s">
        <v>162</v>
      </c>
      <c r="AU204" s="226" t="s">
        <v>103</v>
      </c>
      <c r="AV204" s="224" t="s">
        <v>171</v>
      </c>
      <c r="AW204" s="224" t="s">
        <v>29</v>
      </c>
      <c r="AX204" s="224" t="s">
        <v>75</v>
      </c>
      <c r="AY204" s="226" t="s">
        <v>154</v>
      </c>
    </row>
    <row r="205" spans="1:65" s="215" customFormat="1">
      <c r="B205" s="216"/>
      <c r="D205" s="199" t="s">
        <v>162</v>
      </c>
      <c r="E205" s="217" t="s">
        <v>111</v>
      </c>
      <c r="F205" s="218" t="s">
        <v>167</v>
      </c>
      <c r="H205" s="219">
        <v>2.1589999999999998</v>
      </c>
      <c r="I205" s="220"/>
      <c r="L205" s="216"/>
      <c r="M205" s="221"/>
      <c r="N205" s="222"/>
      <c r="O205" s="222"/>
      <c r="P205" s="222"/>
      <c r="Q205" s="222"/>
      <c r="R205" s="222"/>
      <c r="S205" s="222"/>
      <c r="T205" s="223"/>
      <c r="AT205" s="217" t="s">
        <v>162</v>
      </c>
      <c r="AU205" s="217" t="s">
        <v>103</v>
      </c>
      <c r="AV205" s="215" t="s">
        <v>160</v>
      </c>
      <c r="AW205" s="215" t="s">
        <v>29</v>
      </c>
      <c r="AX205" s="215" t="s">
        <v>83</v>
      </c>
      <c r="AY205" s="217" t="s">
        <v>154</v>
      </c>
    </row>
    <row r="206" spans="1:65" s="33" customFormat="1" ht="33" customHeight="1">
      <c r="A206" s="31"/>
      <c r="B206" s="148"/>
      <c r="C206" s="184" t="s">
        <v>281</v>
      </c>
      <c r="D206" s="184" t="s">
        <v>157</v>
      </c>
      <c r="E206" s="185" t="s">
        <v>282</v>
      </c>
      <c r="F206" s="186" t="s">
        <v>283</v>
      </c>
      <c r="G206" s="187" t="s">
        <v>159</v>
      </c>
      <c r="H206" s="188">
        <v>381.24</v>
      </c>
      <c r="I206" s="189"/>
      <c r="J206" s="190">
        <f>ROUND(I206*H206,2)</f>
        <v>0</v>
      </c>
      <c r="K206" s="191"/>
      <c r="L206" s="32"/>
      <c r="M206" s="192"/>
      <c r="N206" s="193" t="s">
        <v>41</v>
      </c>
      <c r="O206" s="62"/>
      <c r="P206" s="194">
        <f>O206*H206</f>
        <v>0</v>
      </c>
      <c r="Q206" s="194">
        <v>0</v>
      </c>
      <c r="R206" s="194">
        <f>Q206*H206</f>
        <v>0</v>
      </c>
      <c r="S206" s="194">
        <v>7.0000000000000001E-3</v>
      </c>
      <c r="T206" s="195">
        <f>S206*H206</f>
        <v>2.6686800000000002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6" t="s">
        <v>231</v>
      </c>
      <c r="AT206" s="196" t="s">
        <v>157</v>
      </c>
      <c r="AU206" s="196" t="s">
        <v>103</v>
      </c>
      <c r="AY206" s="16" t="s">
        <v>154</v>
      </c>
      <c r="BE206" s="102">
        <f>IF(N206="základná",J206,0)</f>
        <v>0</v>
      </c>
      <c r="BF206" s="102">
        <f>IF(N206="znížená",J206,0)</f>
        <v>0</v>
      </c>
      <c r="BG206" s="102">
        <f>IF(N206="zákl. prenesená",J206,0)</f>
        <v>0</v>
      </c>
      <c r="BH206" s="102">
        <f>IF(N206="zníž. prenesená",J206,0)</f>
        <v>0</v>
      </c>
      <c r="BI206" s="102">
        <f>IF(N206="nulová",J206,0)</f>
        <v>0</v>
      </c>
      <c r="BJ206" s="16" t="s">
        <v>103</v>
      </c>
      <c r="BK206" s="102">
        <f>ROUND(I206*H206,2)</f>
        <v>0</v>
      </c>
      <c r="BL206" s="16" t="s">
        <v>231</v>
      </c>
      <c r="BM206" s="196" t="s">
        <v>284</v>
      </c>
    </row>
    <row r="207" spans="1:65" s="197" customFormat="1">
      <c r="B207" s="198"/>
      <c r="D207" s="199" t="s">
        <v>162</v>
      </c>
      <c r="E207" s="200"/>
      <c r="F207" s="201" t="s">
        <v>285</v>
      </c>
      <c r="H207" s="200"/>
      <c r="I207" s="202"/>
      <c r="L207" s="198"/>
      <c r="M207" s="203"/>
      <c r="N207" s="204"/>
      <c r="O207" s="204"/>
      <c r="P207" s="204"/>
      <c r="Q207" s="204"/>
      <c r="R207" s="204"/>
      <c r="S207" s="204"/>
      <c r="T207" s="205"/>
      <c r="AT207" s="200" t="s">
        <v>162</v>
      </c>
      <c r="AU207" s="200" t="s">
        <v>103</v>
      </c>
      <c r="AV207" s="197" t="s">
        <v>83</v>
      </c>
      <c r="AW207" s="197" t="s">
        <v>29</v>
      </c>
      <c r="AX207" s="197" t="s">
        <v>75</v>
      </c>
      <c r="AY207" s="200" t="s">
        <v>154</v>
      </c>
    </row>
    <row r="208" spans="1:65" s="206" customFormat="1">
      <c r="B208" s="207"/>
      <c r="D208" s="199" t="s">
        <v>162</v>
      </c>
      <c r="E208" s="208"/>
      <c r="F208" s="209" t="s">
        <v>286</v>
      </c>
      <c r="H208" s="210">
        <v>381.24</v>
      </c>
      <c r="I208" s="211"/>
      <c r="L208" s="207"/>
      <c r="M208" s="212"/>
      <c r="N208" s="213"/>
      <c r="O208" s="213"/>
      <c r="P208" s="213"/>
      <c r="Q208" s="213"/>
      <c r="R208" s="213"/>
      <c r="S208" s="213"/>
      <c r="T208" s="214"/>
      <c r="AT208" s="208" t="s">
        <v>162</v>
      </c>
      <c r="AU208" s="208" t="s">
        <v>103</v>
      </c>
      <c r="AV208" s="206" t="s">
        <v>103</v>
      </c>
      <c r="AW208" s="206" t="s">
        <v>29</v>
      </c>
      <c r="AX208" s="206" t="s">
        <v>75</v>
      </c>
      <c r="AY208" s="208" t="s">
        <v>154</v>
      </c>
    </row>
    <row r="209" spans="1:65" s="215" customFormat="1">
      <c r="B209" s="216"/>
      <c r="D209" s="199" t="s">
        <v>162</v>
      </c>
      <c r="E209" s="217"/>
      <c r="F209" s="218" t="s">
        <v>167</v>
      </c>
      <c r="H209" s="219">
        <v>381.24</v>
      </c>
      <c r="I209" s="220"/>
      <c r="L209" s="216"/>
      <c r="M209" s="221"/>
      <c r="N209" s="222"/>
      <c r="O209" s="222"/>
      <c r="P209" s="222"/>
      <c r="Q209" s="222"/>
      <c r="R209" s="222"/>
      <c r="S209" s="222"/>
      <c r="T209" s="223"/>
      <c r="AT209" s="217" t="s">
        <v>162</v>
      </c>
      <c r="AU209" s="217" t="s">
        <v>103</v>
      </c>
      <c r="AV209" s="215" t="s">
        <v>160</v>
      </c>
      <c r="AW209" s="215" t="s">
        <v>29</v>
      </c>
      <c r="AX209" s="215" t="s">
        <v>83</v>
      </c>
      <c r="AY209" s="217" t="s">
        <v>154</v>
      </c>
    </row>
    <row r="210" spans="1:65" s="33" customFormat="1" ht="44.25" customHeight="1">
      <c r="A210" s="31"/>
      <c r="B210" s="148"/>
      <c r="C210" s="184" t="s">
        <v>287</v>
      </c>
      <c r="D210" s="184" t="s">
        <v>157</v>
      </c>
      <c r="E210" s="185" t="s">
        <v>288</v>
      </c>
      <c r="F210" s="186" t="s">
        <v>289</v>
      </c>
      <c r="G210" s="187" t="s">
        <v>275</v>
      </c>
      <c r="H210" s="188">
        <v>1.9630000000000001</v>
      </c>
      <c r="I210" s="189"/>
      <c r="J210" s="190">
        <f>ROUND(I210*H210,2)</f>
        <v>0</v>
      </c>
      <c r="K210" s="191"/>
      <c r="L210" s="32"/>
      <c r="M210" s="192"/>
      <c r="N210" s="193" t="s">
        <v>41</v>
      </c>
      <c r="O210" s="62"/>
      <c r="P210" s="194">
        <f>O210*H210</f>
        <v>0</v>
      </c>
      <c r="Q210" s="194">
        <v>2.2349999999999998E-2</v>
      </c>
      <c r="R210" s="194">
        <f>Q210*H210</f>
        <v>4.3873049999999997E-2</v>
      </c>
      <c r="S210" s="194">
        <v>0</v>
      </c>
      <c r="T210" s="19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6" t="s">
        <v>231</v>
      </c>
      <c r="AT210" s="196" t="s">
        <v>157</v>
      </c>
      <c r="AU210" s="196" t="s">
        <v>103</v>
      </c>
      <c r="AY210" s="16" t="s">
        <v>154</v>
      </c>
      <c r="BE210" s="102">
        <f>IF(N210="základná",J210,0)</f>
        <v>0</v>
      </c>
      <c r="BF210" s="102">
        <f>IF(N210="znížená",J210,0)</f>
        <v>0</v>
      </c>
      <c r="BG210" s="102">
        <f>IF(N210="zákl. prenesená",J210,0)</f>
        <v>0</v>
      </c>
      <c r="BH210" s="102">
        <f>IF(N210="zníž. prenesená",J210,0)</f>
        <v>0</v>
      </c>
      <c r="BI210" s="102">
        <f>IF(N210="nulová",J210,0)</f>
        <v>0</v>
      </c>
      <c r="BJ210" s="16" t="s">
        <v>103</v>
      </c>
      <c r="BK210" s="102">
        <f>ROUND(I210*H210,2)</f>
        <v>0</v>
      </c>
      <c r="BL210" s="16" t="s">
        <v>231</v>
      </c>
      <c r="BM210" s="196" t="s">
        <v>290</v>
      </c>
    </row>
    <row r="211" spans="1:65" s="206" customFormat="1">
      <c r="B211" s="207"/>
      <c r="D211" s="199" t="s">
        <v>162</v>
      </c>
      <c r="E211" s="208"/>
      <c r="F211" s="209" t="s">
        <v>291</v>
      </c>
      <c r="H211" s="210">
        <v>1.9630000000000001</v>
      </c>
      <c r="I211" s="211"/>
      <c r="L211" s="207"/>
      <c r="M211" s="212"/>
      <c r="N211" s="213"/>
      <c r="O211" s="213"/>
      <c r="P211" s="213"/>
      <c r="Q211" s="213"/>
      <c r="R211" s="213"/>
      <c r="S211" s="213"/>
      <c r="T211" s="214"/>
      <c r="AT211" s="208" t="s">
        <v>162</v>
      </c>
      <c r="AU211" s="208" t="s">
        <v>103</v>
      </c>
      <c r="AV211" s="206" t="s">
        <v>103</v>
      </c>
      <c r="AW211" s="206" t="s">
        <v>29</v>
      </c>
      <c r="AX211" s="206" t="s">
        <v>83</v>
      </c>
      <c r="AY211" s="208" t="s">
        <v>154</v>
      </c>
    </row>
    <row r="212" spans="1:65" s="33" customFormat="1" ht="24.15" customHeight="1">
      <c r="A212" s="31"/>
      <c r="B212" s="148"/>
      <c r="C212" s="184" t="s">
        <v>292</v>
      </c>
      <c r="D212" s="184" t="s">
        <v>157</v>
      </c>
      <c r="E212" s="185" t="s">
        <v>293</v>
      </c>
      <c r="F212" s="186" t="s">
        <v>294</v>
      </c>
      <c r="G212" s="187" t="s">
        <v>295</v>
      </c>
      <c r="H212" s="244"/>
      <c r="I212" s="189"/>
      <c r="J212" s="190">
        <f>ROUND(I212*H212,2)</f>
        <v>0</v>
      </c>
      <c r="K212" s="191"/>
      <c r="L212" s="32"/>
      <c r="M212" s="192"/>
      <c r="N212" s="193" t="s">
        <v>41</v>
      </c>
      <c r="O212" s="62"/>
      <c r="P212" s="194">
        <f>O212*H212</f>
        <v>0</v>
      </c>
      <c r="Q212" s="194">
        <v>0</v>
      </c>
      <c r="R212" s="194">
        <f>Q212*H212</f>
        <v>0</v>
      </c>
      <c r="S212" s="194">
        <v>0</v>
      </c>
      <c r="T212" s="19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6" t="s">
        <v>231</v>
      </c>
      <c r="AT212" s="196" t="s">
        <v>157</v>
      </c>
      <c r="AU212" s="196" t="s">
        <v>103</v>
      </c>
      <c r="AY212" s="16" t="s">
        <v>154</v>
      </c>
      <c r="BE212" s="102">
        <f>IF(N212="základná",J212,0)</f>
        <v>0</v>
      </c>
      <c r="BF212" s="102">
        <f>IF(N212="znížená",J212,0)</f>
        <v>0</v>
      </c>
      <c r="BG212" s="102">
        <f>IF(N212="zákl. prenesená",J212,0)</f>
        <v>0</v>
      </c>
      <c r="BH212" s="102">
        <f>IF(N212="zníž. prenesená",J212,0)</f>
        <v>0</v>
      </c>
      <c r="BI212" s="102">
        <f>IF(N212="nulová",J212,0)</f>
        <v>0</v>
      </c>
      <c r="BJ212" s="16" t="s">
        <v>103</v>
      </c>
      <c r="BK212" s="102">
        <f>ROUND(I212*H212,2)</f>
        <v>0</v>
      </c>
      <c r="BL212" s="16" t="s">
        <v>231</v>
      </c>
      <c r="BM212" s="196" t="s">
        <v>296</v>
      </c>
    </row>
    <row r="213" spans="1:65" s="170" customFormat="1" ht="22.8" customHeight="1">
      <c r="B213" s="171"/>
      <c r="D213" s="172" t="s">
        <v>74</v>
      </c>
      <c r="E213" s="182" t="s">
        <v>297</v>
      </c>
      <c r="F213" s="182" t="s">
        <v>298</v>
      </c>
      <c r="I213" s="174"/>
      <c r="J213" s="183">
        <f>BK213</f>
        <v>0</v>
      </c>
      <c r="L213" s="171"/>
      <c r="M213" s="176"/>
      <c r="N213" s="177"/>
      <c r="O213" s="177"/>
      <c r="P213" s="178">
        <f>SUM(P214:P248)</f>
        <v>0</v>
      </c>
      <c r="Q213" s="177"/>
      <c r="R213" s="178">
        <f>SUM(R214:R248)</f>
        <v>0.20779435999999998</v>
      </c>
      <c r="S213" s="177"/>
      <c r="T213" s="179">
        <f>SUM(T214:T248)</f>
        <v>0.22567560000000003</v>
      </c>
      <c r="AR213" s="172" t="s">
        <v>103</v>
      </c>
      <c r="AT213" s="180" t="s">
        <v>74</v>
      </c>
      <c r="AU213" s="180" t="s">
        <v>83</v>
      </c>
      <c r="AY213" s="172" t="s">
        <v>154</v>
      </c>
      <c r="BK213" s="181">
        <f>SUM(BK214:BK248)</f>
        <v>0</v>
      </c>
    </row>
    <row r="214" spans="1:65" s="33" customFormat="1" ht="37.799999999999997" customHeight="1">
      <c r="A214" s="31"/>
      <c r="B214" s="148"/>
      <c r="C214" s="184" t="s">
        <v>299</v>
      </c>
      <c r="D214" s="184" t="s">
        <v>157</v>
      </c>
      <c r="E214" s="185" t="s">
        <v>300</v>
      </c>
      <c r="F214" s="186" t="s">
        <v>301</v>
      </c>
      <c r="G214" s="187" t="s">
        <v>260</v>
      </c>
      <c r="H214" s="188">
        <v>28.24</v>
      </c>
      <c r="I214" s="189"/>
      <c r="J214" s="190">
        <f>ROUND(I214*H214,2)</f>
        <v>0</v>
      </c>
      <c r="K214" s="191"/>
      <c r="L214" s="32"/>
      <c r="M214" s="192"/>
      <c r="N214" s="193" t="s">
        <v>41</v>
      </c>
      <c r="O214" s="62"/>
      <c r="P214" s="194">
        <f>O214*H214</f>
        <v>0</v>
      </c>
      <c r="Q214" s="194">
        <v>0</v>
      </c>
      <c r="R214" s="194">
        <f>Q214*H214</f>
        <v>0</v>
      </c>
      <c r="S214" s="194">
        <v>0</v>
      </c>
      <c r="T214" s="19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6" t="s">
        <v>231</v>
      </c>
      <c r="AT214" s="196" t="s">
        <v>157</v>
      </c>
      <c r="AU214" s="196" t="s">
        <v>103</v>
      </c>
      <c r="AY214" s="16" t="s">
        <v>154</v>
      </c>
      <c r="BE214" s="102">
        <f>IF(N214="základná",J214,0)</f>
        <v>0</v>
      </c>
      <c r="BF214" s="102">
        <f>IF(N214="znížená",J214,0)</f>
        <v>0</v>
      </c>
      <c r="BG214" s="102">
        <f>IF(N214="zákl. prenesená",J214,0)</f>
        <v>0</v>
      </c>
      <c r="BH214" s="102">
        <f>IF(N214="zníž. prenesená",J214,0)</f>
        <v>0</v>
      </c>
      <c r="BI214" s="102">
        <f>IF(N214="nulová",J214,0)</f>
        <v>0</v>
      </c>
      <c r="BJ214" s="16" t="s">
        <v>103</v>
      </c>
      <c r="BK214" s="102">
        <f>ROUND(I214*H214,2)</f>
        <v>0</v>
      </c>
      <c r="BL214" s="16" t="s">
        <v>231</v>
      </c>
      <c r="BM214" s="196" t="s">
        <v>302</v>
      </c>
    </row>
    <row r="215" spans="1:65" s="33" customFormat="1" ht="24.15" customHeight="1">
      <c r="A215" s="31"/>
      <c r="B215" s="148"/>
      <c r="C215" s="184" t="s">
        <v>303</v>
      </c>
      <c r="D215" s="184" t="s">
        <v>157</v>
      </c>
      <c r="E215" s="185" t="s">
        <v>304</v>
      </c>
      <c r="F215" s="186" t="s">
        <v>305</v>
      </c>
      <c r="G215" s="187" t="s">
        <v>260</v>
      </c>
      <c r="H215" s="188">
        <v>28.24</v>
      </c>
      <c r="I215" s="189"/>
      <c r="J215" s="190">
        <f>ROUND(I215*H215,2)</f>
        <v>0</v>
      </c>
      <c r="K215" s="191"/>
      <c r="L215" s="32"/>
      <c r="M215" s="192"/>
      <c r="N215" s="193" t="s">
        <v>41</v>
      </c>
      <c r="O215" s="62"/>
      <c r="P215" s="194">
        <f>O215*H215</f>
        <v>0</v>
      </c>
      <c r="Q215" s="194">
        <v>2.1800000000000001E-3</v>
      </c>
      <c r="R215" s="194">
        <f>Q215*H215</f>
        <v>6.1563199999999998E-2</v>
      </c>
      <c r="S215" s="194">
        <v>0</v>
      </c>
      <c r="T215" s="195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6" t="s">
        <v>231</v>
      </c>
      <c r="AT215" s="196" t="s">
        <v>157</v>
      </c>
      <c r="AU215" s="196" t="s">
        <v>103</v>
      </c>
      <c r="AY215" s="16" t="s">
        <v>154</v>
      </c>
      <c r="BE215" s="102">
        <f>IF(N215="základná",J215,0)</f>
        <v>0</v>
      </c>
      <c r="BF215" s="102">
        <f>IF(N215="znížená",J215,0)</f>
        <v>0</v>
      </c>
      <c r="BG215" s="102">
        <f>IF(N215="zákl. prenesená",J215,0)</f>
        <v>0</v>
      </c>
      <c r="BH215" s="102">
        <f>IF(N215="zníž. prenesená",J215,0)</f>
        <v>0</v>
      </c>
      <c r="BI215" s="102">
        <f>IF(N215="nulová",J215,0)</f>
        <v>0</v>
      </c>
      <c r="BJ215" s="16" t="s">
        <v>103</v>
      </c>
      <c r="BK215" s="102">
        <f>ROUND(I215*H215,2)</f>
        <v>0</v>
      </c>
      <c r="BL215" s="16" t="s">
        <v>231</v>
      </c>
      <c r="BM215" s="196" t="s">
        <v>306</v>
      </c>
    </row>
    <row r="216" spans="1:65" s="206" customFormat="1">
      <c r="B216" s="207"/>
      <c r="D216" s="199" t="s">
        <v>162</v>
      </c>
      <c r="E216" s="208"/>
      <c r="F216" s="209" t="s">
        <v>307</v>
      </c>
      <c r="H216" s="210">
        <v>28.24</v>
      </c>
      <c r="I216" s="211"/>
      <c r="L216" s="207"/>
      <c r="M216" s="212"/>
      <c r="N216" s="213"/>
      <c r="O216" s="213"/>
      <c r="P216" s="213"/>
      <c r="Q216" s="213"/>
      <c r="R216" s="213"/>
      <c r="S216" s="213"/>
      <c r="T216" s="214"/>
      <c r="AT216" s="208" t="s">
        <v>162</v>
      </c>
      <c r="AU216" s="208" t="s">
        <v>103</v>
      </c>
      <c r="AV216" s="206" t="s">
        <v>103</v>
      </c>
      <c r="AW216" s="206" t="s">
        <v>29</v>
      </c>
      <c r="AX216" s="206" t="s">
        <v>75</v>
      </c>
      <c r="AY216" s="208" t="s">
        <v>154</v>
      </c>
    </row>
    <row r="217" spans="1:65" s="215" customFormat="1">
      <c r="B217" s="216"/>
      <c r="D217" s="199" t="s">
        <v>162</v>
      </c>
      <c r="E217" s="217"/>
      <c r="F217" s="218" t="s">
        <v>167</v>
      </c>
      <c r="H217" s="219">
        <v>28.24</v>
      </c>
      <c r="I217" s="220"/>
      <c r="L217" s="216"/>
      <c r="M217" s="221"/>
      <c r="N217" s="222"/>
      <c r="O217" s="222"/>
      <c r="P217" s="222"/>
      <c r="Q217" s="222"/>
      <c r="R217" s="222"/>
      <c r="S217" s="222"/>
      <c r="T217" s="223"/>
      <c r="AT217" s="217" t="s">
        <v>162</v>
      </c>
      <c r="AU217" s="217" t="s">
        <v>103</v>
      </c>
      <c r="AV217" s="215" t="s">
        <v>160</v>
      </c>
      <c r="AW217" s="215" t="s">
        <v>29</v>
      </c>
      <c r="AX217" s="215" t="s">
        <v>83</v>
      </c>
      <c r="AY217" s="217" t="s">
        <v>154</v>
      </c>
    </row>
    <row r="218" spans="1:65" s="33" customFormat="1" ht="24.15" customHeight="1">
      <c r="A218" s="31"/>
      <c r="B218" s="148"/>
      <c r="C218" s="184" t="s">
        <v>308</v>
      </c>
      <c r="D218" s="184" t="s">
        <v>157</v>
      </c>
      <c r="E218" s="185" t="s">
        <v>309</v>
      </c>
      <c r="F218" s="186" t="s">
        <v>310</v>
      </c>
      <c r="G218" s="187" t="s">
        <v>260</v>
      </c>
      <c r="H218" s="188">
        <v>28.24</v>
      </c>
      <c r="I218" s="189"/>
      <c r="J218" s="190">
        <f>ROUND(I218*H218,2)</f>
        <v>0</v>
      </c>
      <c r="K218" s="191"/>
      <c r="L218" s="32"/>
      <c r="M218" s="192"/>
      <c r="N218" s="193" t="s">
        <v>41</v>
      </c>
      <c r="O218" s="62"/>
      <c r="P218" s="194">
        <f>O218*H218</f>
        <v>0</v>
      </c>
      <c r="Q218" s="194">
        <v>0</v>
      </c>
      <c r="R218" s="194">
        <f>Q218*H218</f>
        <v>0</v>
      </c>
      <c r="S218" s="194">
        <v>3.2000000000000002E-3</v>
      </c>
      <c r="T218" s="195">
        <f>S218*H218</f>
        <v>9.0368000000000004E-2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6" t="s">
        <v>231</v>
      </c>
      <c r="AT218" s="196" t="s">
        <v>157</v>
      </c>
      <c r="AU218" s="196" t="s">
        <v>103</v>
      </c>
      <c r="AY218" s="16" t="s">
        <v>154</v>
      </c>
      <c r="BE218" s="102">
        <f>IF(N218="základná",J218,0)</f>
        <v>0</v>
      </c>
      <c r="BF218" s="102">
        <f>IF(N218="znížená",J218,0)</f>
        <v>0</v>
      </c>
      <c r="BG218" s="102">
        <f>IF(N218="zákl. prenesená",J218,0)</f>
        <v>0</v>
      </c>
      <c r="BH218" s="102">
        <f>IF(N218="zníž. prenesená",J218,0)</f>
        <v>0</v>
      </c>
      <c r="BI218" s="102">
        <f>IF(N218="nulová",J218,0)</f>
        <v>0</v>
      </c>
      <c r="BJ218" s="16" t="s">
        <v>103</v>
      </c>
      <c r="BK218" s="102">
        <f>ROUND(I218*H218,2)</f>
        <v>0</v>
      </c>
      <c r="BL218" s="16" t="s">
        <v>231</v>
      </c>
      <c r="BM218" s="196" t="s">
        <v>311</v>
      </c>
    </row>
    <row r="219" spans="1:65" s="206" customFormat="1">
      <c r="B219" s="207"/>
      <c r="D219" s="199" t="s">
        <v>162</v>
      </c>
      <c r="E219" s="208"/>
      <c r="F219" s="209" t="s">
        <v>307</v>
      </c>
      <c r="H219" s="210">
        <v>28.24</v>
      </c>
      <c r="I219" s="211"/>
      <c r="L219" s="207"/>
      <c r="M219" s="212"/>
      <c r="N219" s="213"/>
      <c r="O219" s="213"/>
      <c r="P219" s="213"/>
      <c r="Q219" s="213"/>
      <c r="R219" s="213"/>
      <c r="S219" s="213"/>
      <c r="T219" s="214"/>
      <c r="AT219" s="208" t="s">
        <v>162</v>
      </c>
      <c r="AU219" s="208" t="s">
        <v>103</v>
      </c>
      <c r="AV219" s="206" t="s">
        <v>103</v>
      </c>
      <c r="AW219" s="206" t="s">
        <v>29</v>
      </c>
      <c r="AX219" s="206" t="s">
        <v>75</v>
      </c>
      <c r="AY219" s="208" t="s">
        <v>154</v>
      </c>
    </row>
    <row r="220" spans="1:65" s="215" customFormat="1">
      <c r="B220" s="216"/>
      <c r="D220" s="199" t="s">
        <v>162</v>
      </c>
      <c r="E220" s="217"/>
      <c r="F220" s="218" t="s">
        <v>167</v>
      </c>
      <c r="H220" s="219">
        <v>28.24</v>
      </c>
      <c r="I220" s="220"/>
      <c r="L220" s="216"/>
      <c r="M220" s="221"/>
      <c r="N220" s="222"/>
      <c r="O220" s="222"/>
      <c r="P220" s="222"/>
      <c r="Q220" s="222"/>
      <c r="R220" s="222"/>
      <c r="S220" s="222"/>
      <c r="T220" s="223"/>
      <c r="AT220" s="217" t="s">
        <v>162</v>
      </c>
      <c r="AU220" s="217" t="s">
        <v>103</v>
      </c>
      <c r="AV220" s="215" t="s">
        <v>160</v>
      </c>
      <c r="AW220" s="215" t="s">
        <v>29</v>
      </c>
      <c r="AX220" s="215" t="s">
        <v>83</v>
      </c>
      <c r="AY220" s="217" t="s">
        <v>154</v>
      </c>
    </row>
    <row r="221" spans="1:65" s="33" customFormat="1" ht="49.05" customHeight="1">
      <c r="A221" s="31"/>
      <c r="B221" s="148"/>
      <c r="C221" s="184" t="s">
        <v>312</v>
      </c>
      <c r="D221" s="184" t="s">
        <v>157</v>
      </c>
      <c r="E221" s="185" t="s">
        <v>313</v>
      </c>
      <c r="F221" s="186" t="s">
        <v>314</v>
      </c>
      <c r="G221" s="187" t="s">
        <v>260</v>
      </c>
      <c r="H221" s="188">
        <v>5.78</v>
      </c>
      <c r="I221" s="189"/>
      <c r="J221" s="190">
        <f>ROUND(I221*H221,2)</f>
        <v>0</v>
      </c>
      <c r="K221" s="191"/>
      <c r="L221" s="32"/>
      <c r="M221" s="192"/>
      <c r="N221" s="193" t="s">
        <v>41</v>
      </c>
      <c r="O221" s="62"/>
      <c r="P221" s="194">
        <f>O221*H221</f>
        <v>0</v>
      </c>
      <c r="Q221" s="194">
        <v>4.8500000000000001E-3</v>
      </c>
      <c r="R221" s="194">
        <f>Q221*H221</f>
        <v>2.8033000000000002E-2</v>
      </c>
      <c r="S221" s="194">
        <v>0</v>
      </c>
      <c r="T221" s="195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6" t="s">
        <v>231</v>
      </c>
      <c r="AT221" s="196" t="s">
        <v>157</v>
      </c>
      <c r="AU221" s="196" t="s">
        <v>103</v>
      </c>
      <c r="AY221" s="16" t="s">
        <v>154</v>
      </c>
      <c r="BE221" s="102">
        <f>IF(N221="základná",J221,0)</f>
        <v>0</v>
      </c>
      <c r="BF221" s="102">
        <f>IF(N221="znížená",J221,0)</f>
        <v>0</v>
      </c>
      <c r="BG221" s="102">
        <f>IF(N221="zákl. prenesená",J221,0)</f>
        <v>0</v>
      </c>
      <c r="BH221" s="102">
        <f>IF(N221="zníž. prenesená",J221,0)</f>
        <v>0</v>
      </c>
      <c r="BI221" s="102">
        <f>IF(N221="nulová",J221,0)</f>
        <v>0</v>
      </c>
      <c r="BJ221" s="16" t="s">
        <v>103</v>
      </c>
      <c r="BK221" s="102">
        <f>ROUND(I221*H221,2)</f>
        <v>0</v>
      </c>
      <c r="BL221" s="16" t="s">
        <v>231</v>
      </c>
      <c r="BM221" s="196" t="s">
        <v>315</v>
      </c>
    </row>
    <row r="222" spans="1:65" s="197" customFormat="1">
      <c r="B222" s="198"/>
      <c r="D222" s="199" t="s">
        <v>162</v>
      </c>
      <c r="E222" s="200"/>
      <c r="F222" s="201" t="s">
        <v>163</v>
      </c>
      <c r="H222" s="200"/>
      <c r="I222" s="202"/>
      <c r="L222" s="198"/>
      <c r="M222" s="203"/>
      <c r="N222" s="204"/>
      <c r="O222" s="204"/>
      <c r="P222" s="204"/>
      <c r="Q222" s="204"/>
      <c r="R222" s="204"/>
      <c r="S222" s="204"/>
      <c r="T222" s="205"/>
      <c r="AT222" s="200" t="s">
        <v>162</v>
      </c>
      <c r="AU222" s="200" t="s">
        <v>103</v>
      </c>
      <c r="AV222" s="197" t="s">
        <v>83</v>
      </c>
      <c r="AW222" s="197" t="s">
        <v>29</v>
      </c>
      <c r="AX222" s="197" t="s">
        <v>75</v>
      </c>
      <c r="AY222" s="200" t="s">
        <v>154</v>
      </c>
    </row>
    <row r="223" spans="1:65" s="206" customFormat="1">
      <c r="B223" s="207"/>
      <c r="D223" s="199" t="s">
        <v>162</v>
      </c>
      <c r="E223" s="208"/>
      <c r="F223" s="209" t="s">
        <v>316</v>
      </c>
      <c r="H223" s="210">
        <v>1.88</v>
      </c>
      <c r="I223" s="211"/>
      <c r="L223" s="207"/>
      <c r="M223" s="212"/>
      <c r="N223" s="213"/>
      <c r="O223" s="213"/>
      <c r="P223" s="213"/>
      <c r="Q223" s="213"/>
      <c r="R223" s="213"/>
      <c r="S223" s="213"/>
      <c r="T223" s="214"/>
      <c r="AT223" s="208" t="s">
        <v>162</v>
      </c>
      <c r="AU223" s="208" t="s">
        <v>103</v>
      </c>
      <c r="AV223" s="206" t="s">
        <v>103</v>
      </c>
      <c r="AW223" s="206" t="s">
        <v>29</v>
      </c>
      <c r="AX223" s="206" t="s">
        <v>75</v>
      </c>
      <c r="AY223" s="208" t="s">
        <v>154</v>
      </c>
    </row>
    <row r="224" spans="1:65" s="206" customFormat="1">
      <c r="B224" s="207"/>
      <c r="D224" s="199" t="s">
        <v>162</v>
      </c>
      <c r="E224" s="208"/>
      <c r="F224" s="209" t="s">
        <v>317</v>
      </c>
      <c r="H224" s="210">
        <v>2.02</v>
      </c>
      <c r="I224" s="211"/>
      <c r="L224" s="207"/>
      <c r="M224" s="212"/>
      <c r="N224" s="213"/>
      <c r="O224" s="213"/>
      <c r="P224" s="213"/>
      <c r="Q224" s="213"/>
      <c r="R224" s="213"/>
      <c r="S224" s="213"/>
      <c r="T224" s="214"/>
      <c r="AT224" s="208" t="s">
        <v>162</v>
      </c>
      <c r="AU224" s="208" t="s">
        <v>103</v>
      </c>
      <c r="AV224" s="206" t="s">
        <v>103</v>
      </c>
      <c r="AW224" s="206" t="s">
        <v>29</v>
      </c>
      <c r="AX224" s="206" t="s">
        <v>75</v>
      </c>
      <c r="AY224" s="208" t="s">
        <v>154</v>
      </c>
    </row>
    <row r="225" spans="1:65" s="206" customFormat="1">
      <c r="B225" s="207"/>
      <c r="D225" s="199" t="s">
        <v>162</v>
      </c>
      <c r="E225" s="208"/>
      <c r="F225" s="209" t="s">
        <v>316</v>
      </c>
      <c r="H225" s="210">
        <v>1.88</v>
      </c>
      <c r="I225" s="211"/>
      <c r="L225" s="207"/>
      <c r="M225" s="212"/>
      <c r="N225" s="213"/>
      <c r="O225" s="213"/>
      <c r="P225" s="213"/>
      <c r="Q225" s="213"/>
      <c r="R225" s="213"/>
      <c r="S225" s="213"/>
      <c r="T225" s="214"/>
      <c r="AT225" s="208" t="s">
        <v>162</v>
      </c>
      <c r="AU225" s="208" t="s">
        <v>103</v>
      </c>
      <c r="AV225" s="206" t="s">
        <v>103</v>
      </c>
      <c r="AW225" s="206" t="s">
        <v>29</v>
      </c>
      <c r="AX225" s="206" t="s">
        <v>75</v>
      </c>
      <c r="AY225" s="208" t="s">
        <v>154</v>
      </c>
    </row>
    <row r="226" spans="1:65" s="215" customFormat="1">
      <c r="B226" s="216"/>
      <c r="D226" s="199" t="s">
        <v>162</v>
      </c>
      <c r="E226" s="217"/>
      <c r="F226" s="218" t="s">
        <v>167</v>
      </c>
      <c r="H226" s="219">
        <v>5.78</v>
      </c>
      <c r="I226" s="220"/>
      <c r="L226" s="216"/>
      <c r="M226" s="221"/>
      <c r="N226" s="222"/>
      <c r="O226" s="222"/>
      <c r="P226" s="222"/>
      <c r="Q226" s="222"/>
      <c r="R226" s="222"/>
      <c r="S226" s="222"/>
      <c r="T226" s="223"/>
      <c r="AT226" s="217" t="s">
        <v>162</v>
      </c>
      <c r="AU226" s="217" t="s">
        <v>103</v>
      </c>
      <c r="AV226" s="215" t="s">
        <v>160</v>
      </c>
      <c r="AW226" s="215" t="s">
        <v>29</v>
      </c>
      <c r="AX226" s="215" t="s">
        <v>83</v>
      </c>
      <c r="AY226" s="217" t="s">
        <v>154</v>
      </c>
    </row>
    <row r="227" spans="1:65" s="33" customFormat="1" ht="33" customHeight="1">
      <c r="A227" s="31"/>
      <c r="B227" s="148"/>
      <c r="C227" s="184" t="s">
        <v>318</v>
      </c>
      <c r="D227" s="184" t="s">
        <v>157</v>
      </c>
      <c r="E227" s="185" t="s">
        <v>319</v>
      </c>
      <c r="F227" s="186" t="s">
        <v>320</v>
      </c>
      <c r="G227" s="187" t="s">
        <v>159</v>
      </c>
      <c r="H227" s="188">
        <v>2.3119999999999998</v>
      </c>
      <c r="I227" s="189"/>
      <c r="J227" s="190">
        <f>ROUND(I227*H227,2)</f>
        <v>0</v>
      </c>
      <c r="K227" s="191"/>
      <c r="L227" s="32"/>
      <c r="M227" s="192"/>
      <c r="N227" s="193" t="s">
        <v>41</v>
      </c>
      <c r="O227" s="62"/>
      <c r="P227" s="194">
        <f>O227*H227</f>
        <v>0</v>
      </c>
      <c r="Q227" s="194">
        <v>0</v>
      </c>
      <c r="R227" s="194">
        <f>Q227*H227</f>
        <v>0</v>
      </c>
      <c r="S227" s="194">
        <v>7.1999999999999998E-3</v>
      </c>
      <c r="T227" s="195">
        <f>S227*H227</f>
        <v>1.6646399999999999E-2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6" t="s">
        <v>231</v>
      </c>
      <c r="AT227" s="196" t="s">
        <v>157</v>
      </c>
      <c r="AU227" s="196" t="s">
        <v>103</v>
      </c>
      <c r="AY227" s="16" t="s">
        <v>154</v>
      </c>
      <c r="BE227" s="102">
        <f>IF(N227="základná",J227,0)</f>
        <v>0</v>
      </c>
      <c r="BF227" s="102">
        <f>IF(N227="znížená",J227,0)</f>
        <v>0</v>
      </c>
      <c r="BG227" s="102">
        <f>IF(N227="zákl. prenesená",J227,0)</f>
        <v>0</v>
      </c>
      <c r="BH227" s="102">
        <f>IF(N227="zníž. prenesená",J227,0)</f>
        <v>0</v>
      </c>
      <c r="BI227" s="102">
        <f>IF(N227="nulová",J227,0)</f>
        <v>0</v>
      </c>
      <c r="BJ227" s="16" t="s">
        <v>103</v>
      </c>
      <c r="BK227" s="102">
        <f>ROUND(I227*H227,2)</f>
        <v>0</v>
      </c>
      <c r="BL227" s="16" t="s">
        <v>231</v>
      </c>
      <c r="BM227" s="196" t="s">
        <v>321</v>
      </c>
    </row>
    <row r="228" spans="1:65" s="197" customFormat="1">
      <c r="B228" s="198"/>
      <c r="D228" s="199" t="s">
        <v>162</v>
      </c>
      <c r="E228" s="200"/>
      <c r="F228" s="201" t="s">
        <v>163</v>
      </c>
      <c r="H228" s="200"/>
      <c r="I228" s="202"/>
      <c r="L228" s="198"/>
      <c r="M228" s="203"/>
      <c r="N228" s="204"/>
      <c r="O228" s="204"/>
      <c r="P228" s="204"/>
      <c r="Q228" s="204"/>
      <c r="R228" s="204"/>
      <c r="S228" s="204"/>
      <c r="T228" s="205"/>
      <c r="AT228" s="200" t="s">
        <v>162</v>
      </c>
      <c r="AU228" s="200" t="s">
        <v>103</v>
      </c>
      <c r="AV228" s="197" t="s">
        <v>83</v>
      </c>
      <c r="AW228" s="197" t="s">
        <v>29</v>
      </c>
      <c r="AX228" s="197" t="s">
        <v>75</v>
      </c>
      <c r="AY228" s="200" t="s">
        <v>154</v>
      </c>
    </row>
    <row r="229" spans="1:65" s="206" customFormat="1">
      <c r="B229" s="207"/>
      <c r="D229" s="199" t="s">
        <v>162</v>
      </c>
      <c r="E229" s="208"/>
      <c r="F229" s="209" t="s">
        <v>322</v>
      </c>
      <c r="H229" s="210">
        <v>0.752</v>
      </c>
      <c r="I229" s="211"/>
      <c r="L229" s="207"/>
      <c r="M229" s="212"/>
      <c r="N229" s="213"/>
      <c r="O229" s="213"/>
      <c r="P229" s="213"/>
      <c r="Q229" s="213"/>
      <c r="R229" s="213"/>
      <c r="S229" s="213"/>
      <c r="T229" s="214"/>
      <c r="AT229" s="208" t="s">
        <v>162</v>
      </c>
      <c r="AU229" s="208" t="s">
        <v>103</v>
      </c>
      <c r="AV229" s="206" t="s">
        <v>103</v>
      </c>
      <c r="AW229" s="206" t="s">
        <v>29</v>
      </c>
      <c r="AX229" s="206" t="s">
        <v>75</v>
      </c>
      <c r="AY229" s="208" t="s">
        <v>154</v>
      </c>
    </row>
    <row r="230" spans="1:65" s="206" customFormat="1">
      <c r="B230" s="207"/>
      <c r="D230" s="199" t="s">
        <v>162</v>
      </c>
      <c r="E230" s="208"/>
      <c r="F230" s="209" t="s">
        <v>323</v>
      </c>
      <c r="H230" s="210">
        <v>0.80800000000000005</v>
      </c>
      <c r="I230" s="211"/>
      <c r="L230" s="207"/>
      <c r="M230" s="212"/>
      <c r="N230" s="213"/>
      <c r="O230" s="213"/>
      <c r="P230" s="213"/>
      <c r="Q230" s="213"/>
      <c r="R230" s="213"/>
      <c r="S230" s="213"/>
      <c r="T230" s="214"/>
      <c r="AT230" s="208" t="s">
        <v>162</v>
      </c>
      <c r="AU230" s="208" t="s">
        <v>103</v>
      </c>
      <c r="AV230" s="206" t="s">
        <v>103</v>
      </c>
      <c r="AW230" s="206" t="s">
        <v>29</v>
      </c>
      <c r="AX230" s="206" t="s">
        <v>75</v>
      </c>
      <c r="AY230" s="208" t="s">
        <v>154</v>
      </c>
    </row>
    <row r="231" spans="1:65" s="206" customFormat="1">
      <c r="B231" s="207"/>
      <c r="D231" s="199" t="s">
        <v>162</v>
      </c>
      <c r="E231" s="208"/>
      <c r="F231" s="209" t="s">
        <v>322</v>
      </c>
      <c r="H231" s="210">
        <v>0.752</v>
      </c>
      <c r="I231" s="211"/>
      <c r="L231" s="207"/>
      <c r="M231" s="212"/>
      <c r="N231" s="213"/>
      <c r="O231" s="213"/>
      <c r="P231" s="213"/>
      <c r="Q231" s="213"/>
      <c r="R231" s="213"/>
      <c r="S231" s="213"/>
      <c r="T231" s="214"/>
      <c r="AT231" s="208" t="s">
        <v>162</v>
      </c>
      <c r="AU231" s="208" t="s">
        <v>103</v>
      </c>
      <c r="AV231" s="206" t="s">
        <v>103</v>
      </c>
      <c r="AW231" s="206" t="s">
        <v>29</v>
      </c>
      <c r="AX231" s="206" t="s">
        <v>75</v>
      </c>
      <c r="AY231" s="208" t="s">
        <v>154</v>
      </c>
    </row>
    <row r="232" spans="1:65" s="215" customFormat="1">
      <c r="B232" s="216"/>
      <c r="D232" s="199" t="s">
        <v>162</v>
      </c>
      <c r="E232" s="217"/>
      <c r="F232" s="218" t="s">
        <v>167</v>
      </c>
      <c r="H232" s="219">
        <v>2.3119999999999998</v>
      </c>
      <c r="I232" s="220"/>
      <c r="L232" s="216"/>
      <c r="M232" s="221"/>
      <c r="N232" s="222"/>
      <c r="O232" s="222"/>
      <c r="P232" s="222"/>
      <c r="Q232" s="222"/>
      <c r="R232" s="222"/>
      <c r="S232" s="222"/>
      <c r="T232" s="223"/>
      <c r="AT232" s="217" t="s">
        <v>162</v>
      </c>
      <c r="AU232" s="217" t="s">
        <v>103</v>
      </c>
      <c r="AV232" s="215" t="s">
        <v>160</v>
      </c>
      <c r="AW232" s="215" t="s">
        <v>29</v>
      </c>
      <c r="AX232" s="215" t="s">
        <v>83</v>
      </c>
      <c r="AY232" s="217" t="s">
        <v>154</v>
      </c>
    </row>
    <row r="233" spans="1:65" s="33" customFormat="1" ht="24.15" customHeight="1">
      <c r="A233" s="31"/>
      <c r="B233" s="148"/>
      <c r="C233" s="184" t="s">
        <v>276</v>
      </c>
      <c r="D233" s="184" t="s">
        <v>157</v>
      </c>
      <c r="E233" s="185" t="s">
        <v>324</v>
      </c>
      <c r="F233" s="186" t="s">
        <v>325</v>
      </c>
      <c r="G233" s="187" t="s">
        <v>159</v>
      </c>
      <c r="H233" s="188">
        <v>2.3119999999999998</v>
      </c>
      <c r="I233" s="189"/>
      <c r="J233" s="190">
        <f>ROUND(I233*H233,2)</f>
        <v>0</v>
      </c>
      <c r="K233" s="191"/>
      <c r="L233" s="32"/>
      <c r="M233" s="192"/>
      <c r="N233" s="193" t="s">
        <v>41</v>
      </c>
      <c r="O233" s="62"/>
      <c r="P233" s="194">
        <f>O233*H233</f>
        <v>0</v>
      </c>
      <c r="Q233" s="194">
        <v>0</v>
      </c>
      <c r="R233" s="194">
        <f>Q233*H233</f>
        <v>0</v>
      </c>
      <c r="S233" s="194">
        <v>0</v>
      </c>
      <c r="T233" s="195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6" t="s">
        <v>231</v>
      </c>
      <c r="AT233" s="196" t="s">
        <v>157</v>
      </c>
      <c r="AU233" s="196" t="s">
        <v>103</v>
      </c>
      <c r="AY233" s="16" t="s">
        <v>154</v>
      </c>
      <c r="BE233" s="102">
        <f>IF(N233="základná",J233,0)</f>
        <v>0</v>
      </c>
      <c r="BF233" s="102">
        <f>IF(N233="znížená",J233,0)</f>
        <v>0</v>
      </c>
      <c r="BG233" s="102">
        <f>IF(N233="zákl. prenesená",J233,0)</f>
        <v>0</v>
      </c>
      <c r="BH233" s="102">
        <f>IF(N233="zníž. prenesená",J233,0)</f>
        <v>0</v>
      </c>
      <c r="BI233" s="102">
        <f>IF(N233="nulová",J233,0)</f>
        <v>0</v>
      </c>
      <c r="BJ233" s="16" t="s">
        <v>103</v>
      </c>
      <c r="BK233" s="102">
        <f>ROUND(I233*H233,2)</f>
        <v>0</v>
      </c>
      <c r="BL233" s="16" t="s">
        <v>231</v>
      </c>
      <c r="BM233" s="196" t="s">
        <v>326</v>
      </c>
    </row>
    <row r="234" spans="1:65" s="33" customFormat="1" ht="24.15" customHeight="1">
      <c r="A234" s="31"/>
      <c r="B234" s="148"/>
      <c r="C234" s="184" t="s">
        <v>327</v>
      </c>
      <c r="D234" s="184" t="s">
        <v>157</v>
      </c>
      <c r="E234" s="185" t="s">
        <v>328</v>
      </c>
      <c r="F234" s="186" t="s">
        <v>329</v>
      </c>
      <c r="G234" s="187" t="s">
        <v>260</v>
      </c>
      <c r="H234" s="188">
        <v>27.103999999999999</v>
      </c>
      <c r="I234" s="189"/>
      <c r="J234" s="190">
        <f>ROUND(I234*H234,2)</f>
        <v>0</v>
      </c>
      <c r="K234" s="191"/>
      <c r="L234" s="32"/>
      <c r="M234" s="192"/>
      <c r="N234" s="193" t="s">
        <v>41</v>
      </c>
      <c r="O234" s="62"/>
      <c r="P234" s="194">
        <f>O234*H234</f>
        <v>0</v>
      </c>
      <c r="Q234" s="194">
        <v>2.49E-3</v>
      </c>
      <c r="R234" s="194">
        <f>Q234*H234</f>
        <v>6.7488960000000001E-2</v>
      </c>
      <c r="S234" s="194">
        <v>0</v>
      </c>
      <c r="T234" s="195">
        <f>S234*H234</f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6" t="s">
        <v>231</v>
      </c>
      <c r="AT234" s="196" t="s">
        <v>157</v>
      </c>
      <c r="AU234" s="196" t="s">
        <v>103</v>
      </c>
      <c r="AY234" s="16" t="s">
        <v>154</v>
      </c>
      <c r="BE234" s="102">
        <f>IF(N234="základná",J234,0)</f>
        <v>0</v>
      </c>
      <c r="BF234" s="102">
        <f>IF(N234="znížená",J234,0)</f>
        <v>0</v>
      </c>
      <c r="BG234" s="102">
        <f>IF(N234="zákl. prenesená",J234,0)</f>
        <v>0</v>
      </c>
      <c r="BH234" s="102">
        <f>IF(N234="zníž. prenesená",J234,0)</f>
        <v>0</v>
      </c>
      <c r="BI234" s="102">
        <f>IF(N234="nulová",J234,0)</f>
        <v>0</v>
      </c>
      <c r="BJ234" s="16" t="s">
        <v>103</v>
      </c>
      <c r="BK234" s="102">
        <f>ROUND(I234*H234,2)</f>
        <v>0</v>
      </c>
      <c r="BL234" s="16" t="s">
        <v>231</v>
      </c>
      <c r="BM234" s="196" t="s">
        <v>330</v>
      </c>
    </row>
    <row r="235" spans="1:65" s="206" customFormat="1">
      <c r="B235" s="207"/>
      <c r="D235" s="199" t="s">
        <v>162</v>
      </c>
      <c r="E235" s="208"/>
      <c r="F235" s="209" t="s">
        <v>331</v>
      </c>
      <c r="H235" s="210">
        <v>27.103999999999999</v>
      </c>
      <c r="I235" s="211"/>
      <c r="L235" s="207"/>
      <c r="M235" s="212"/>
      <c r="N235" s="213"/>
      <c r="O235" s="213"/>
      <c r="P235" s="213"/>
      <c r="Q235" s="213"/>
      <c r="R235" s="213"/>
      <c r="S235" s="213"/>
      <c r="T235" s="214"/>
      <c r="AT235" s="208" t="s">
        <v>162</v>
      </c>
      <c r="AU235" s="208" t="s">
        <v>103</v>
      </c>
      <c r="AV235" s="206" t="s">
        <v>103</v>
      </c>
      <c r="AW235" s="206" t="s">
        <v>29</v>
      </c>
      <c r="AX235" s="206" t="s">
        <v>75</v>
      </c>
      <c r="AY235" s="208" t="s">
        <v>154</v>
      </c>
    </row>
    <row r="236" spans="1:65" s="215" customFormat="1">
      <c r="B236" s="216"/>
      <c r="D236" s="199" t="s">
        <v>162</v>
      </c>
      <c r="E236" s="217"/>
      <c r="F236" s="218" t="s">
        <v>167</v>
      </c>
      <c r="H236" s="219">
        <v>27.103999999999999</v>
      </c>
      <c r="I236" s="220"/>
      <c r="L236" s="216"/>
      <c r="M236" s="221"/>
      <c r="N236" s="222"/>
      <c r="O236" s="222"/>
      <c r="P236" s="222"/>
      <c r="Q236" s="222"/>
      <c r="R236" s="222"/>
      <c r="S236" s="222"/>
      <c r="T236" s="223"/>
      <c r="AT236" s="217" t="s">
        <v>162</v>
      </c>
      <c r="AU236" s="217" t="s">
        <v>103</v>
      </c>
      <c r="AV236" s="215" t="s">
        <v>160</v>
      </c>
      <c r="AW236" s="215" t="s">
        <v>29</v>
      </c>
      <c r="AX236" s="215" t="s">
        <v>83</v>
      </c>
      <c r="AY236" s="217" t="s">
        <v>154</v>
      </c>
    </row>
    <row r="237" spans="1:65" s="33" customFormat="1" ht="24.15" customHeight="1">
      <c r="A237" s="31"/>
      <c r="B237" s="148"/>
      <c r="C237" s="184" t="s">
        <v>332</v>
      </c>
      <c r="D237" s="184" t="s">
        <v>157</v>
      </c>
      <c r="E237" s="185" t="s">
        <v>333</v>
      </c>
      <c r="F237" s="186" t="s">
        <v>334</v>
      </c>
      <c r="G237" s="187" t="s">
        <v>260</v>
      </c>
      <c r="H237" s="188">
        <v>27.103999999999999</v>
      </c>
      <c r="I237" s="189"/>
      <c r="J237" s="190">
        <f>ROUND(I237*H237,2)</f>
        <v>0</v>
      </c>
      <c r="K237" s="191"/>
      <c r="L237" s="32"/>
      <c r="M237" s="192"/>
      <c r="N237" s="193" t="s">
        <v>41</v>
      </c>
      <c r="O237" s="62"/>
      <c r="P237" s="194">
        <f>O237*H237</f>
        <v>0</v>
      </c>
      <c r="Q237" s="194">
        <v>0</v>
      </c>
      <c r="R237" s="194">
        <f>Q237*H237</f>
        <v>0</v>
      </c>
      <c r="S237" s="194">
        <v>3.3E-3</v>
      </c>
      <c r="T237" s="195">
        <f>S237*H237</f>
        <v>8.94432E-2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6" t="s">
        <v>231</v>
      </c>
      <c r="AT237" s="196" t="s">
        <v>157</v>
      </c>
      <c r="AU237" s="196" t="s">
        <v>103</v>
      </c>
      <c r="AY237" s="16" t="s">
        <v>154</v>
      </c>
      <c r="BE237" s="102">
        <f>IF(N237="základná",J237,0)</f>
        <v>0</v>
      </c>
      <c r="BF237" s="102">
        <f>IF(N237="znížená",J237,0)</f>
        <v>0</v>
      </c>
      <c r="BG237" s="102">
        <f>IF(N237="zákl. prenesená",J237,0)</f>
        <v>0</v>
      </c>
      <c r="BH237" s="102">
        <f>IF(N237="zníž. prenesená",J237,0)</f>
        <v>0</v>
      </c>
      <c r="BI237" s="102">
        <f>IF(N237="nulová",J237,0)</f>
        <v>0</v>
      </c>
      <c r="BJ237" s="16" t="s">
        <v>103</v>
      </c>
      <c r="BK237" s="102">
        <f>ROUND(I237*H237,2)</f>
        <v>0</v>
      </c>
      <c r="BL237" s="16" t="s">
        <v>231</v>
      </c>
      <c r="BM237" s="196" t="s">
        <v>335</v>
      </c>
    </row>
    <row r="238" spans="1:65" s="206" customFormat="1">
      <c r="B238" s="207"/>
      <c r="D238" s="199" t="s">
        <v>162</v>
      </c>
      <c r="E238" s="208"/>
      <c r="F238" s="209" t="s">
        <v>331</v>
      </c>
      <c r="H238" s="210">
        <v>27.103999999999999</v>
      </c>
      <c r="I238" s="211"/>
      <c r="L238" s="207"/>
      <c r="M238" s="212"/>
      <c r="N238" s="213"/>
      <c r="O238" s="213"/>
      <c r="P238" s="213"/>
      <c r="Q238" s="213"/>
      <c r="R238" s="213"/>
      <c r="S238" s="213"/>
      <c r="T238" s="214"/>
      <c r="AT238" s="208" t="s">
        <v>162</v>
      </c>
      <c r="AU238" s="208" t="s">
        <v>103</v>
      </c>
      <c r="AV238" s="206" t="s">
        <v>103</v>
      </c>
      <c r="AW238" s="206" t="s">
        <v>29</v>
      </c>
      <c r="AX238" s="206" t="s">
        <v>75</v>
      </c>
      <c r="AY238" s="208" t="s">
        <v>154</v>
      </c>
    </row>
    <row r="239" spans="1:65" s="215" customFormat="1">
      <c r="B239" s="216"/>
      <c r="D239" s="199" t="s">
        <v>162</v>
      </c>
      <c r="E239" s="217"/>
      <c r="F239" s="218" t="s">
        <v>167</v>
      </c>
      <c r="H239" s="219">
        <v>27.103999999999999</v>
      </c>
      <c r="I239" s="220"/>
      <c r="L239" s="216"/>
      <c r="M239" s="221"/>
      <c r="N239" s="222"/>
      <c r="O239" s="222"/>
      <c r="P239" s="222"/>
      <c r="Q239" s="222"/>
      <c r="R239" s="222"/>
      <c r="S239" s="222"/>
      <c r="T239" s="223"/>
      <c r="AT239" s="217" t="s">
        <v>162</v>
      </c>
      <c r="AU239" s="217" t="s">
        <v>103</v>
      </c>
      <c r="AV239" s="215" t="s">
        <v>160</v>
      </c>
      <c r="AW239" s="215" t="s">
        <v>29</v>
      </c>
      <c r="AX239" s="215" t="s">
        <v>83</v>
      </c>
      <c r="AY239" s="217" t="s">
        <v>154</v>
      </c>
    </row>
    <row r="240" spans="1:65" s="33" customFormat="1" ht="24.15" customHeight="1">
      <c r="A240" s="31"/>
      <c r="B240" s="148"/>
      <c r="C240" s="184" t="s">
        <v>336</v>
      </c>
      <c r="D240" s="184" t="s">
        <v>157</v>
      </c>
      <c r="E240" s="185" t="s">
        <v>337</v>
      </c>
      <c r="F240" s="186" t="s">
        <v>338</v>
      </c>
      <c r="G240" s="187" t="s">
        <v>220</v>
      </c>
      <c r="H240" s="188">
        <v>4</v>
      </c>
      <c r="I240" s="189"/>
      <c r="J240" s="190">
        <f>ROUND(I240*H240,2)</f>
        <v>0</v>
      </c>
      <c r="K240" s="191"/>
      <c r="L240" s="32"/>
      <c r="M240" s="192"/>
      <c r="N240" s="193" t="s">
        <v>41</v>
      </c>
      <c r="O240" s="62"/>
      <c r="P240" s="194">
        <f>O240*H240</f>
        <v>0</v>
      </c>
      <c r="Q240" s="194">
        <v>1.0643E-3</v>
      </c>
      <c r="R240" s="194">
        <f>Q240*H240</f>
        <v>4.2572E-3</v>
      </c>
      <c r="S240" s="194">
        <v>0</v>
      </c>
      <c r="T240" s="195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6" t="s">
        <v>231</v>
      </c>
      <c r="AT240" s="196" t="s">
        <v>157</v>
      </c>
      <c r="AU240" s="196" t="s">
        <v>103</v>
      </c>
      <c r="AY240" s="16" t="s">
        <v>154</v>
      </c>
      <c r="BE240" s="102">
        <f>IF(N240="základná",J240,0)</f>
        <v>0</v>
      </c>
      <c r="BF240" s="102">
        <f>IF(N240="znížená",J240,0)</f>
        <v>0</v>
      </c>
      <c r="BG240" s="102">
        <f>IF(N240="zákl. prenesená",J240,0)</f>
        <v>0</v>
      </c>
      <c r="BH240" s="102">
        <f>IF(N240="zníž. prenesená",J240,0)</f>
        <v>0</v>
      </c>
      <c r="BI240" s="102">
        <f>IF(N240="nulová",J240,0)</f>
        <v>0</v>
      </c>
      <c r="BJ240" s="16" t="s">
        <v>103</v>
      </c>
      <c r="BK240" s="102">
        <f>ROUND(I240*H240,2)</f>
        <v>0</v>
      </c>
      <c r="BL240" s="16" t="s">
        <v>231</v>
      </c>
      <c r="BM240" s="196" t="s">
        <v>339</v>
      </c>
    </row>
    <row r="241" spans="1:65" s="33" customFormat="1" ht="24.15" customHeight="1">
      <c r="A241" s="31"/>
      <c r="B241" s="148"/>
      <c r="C241" s="184" t="s">
        <v>340</v>
      </c>
      <c r="D241" s="184" t="s">
        <v>157</v>
      </c>
      <c r="E241" s="185" t="s">
        <v>341</v>
      </c>
      <c r="F241" s="186" t="s">
        <v>342</v>
      </c>
      <c r="G241" s="187" t="s">
        <v>220</v>
      </c>
      <c r="H241" s="188">
        <v>2</v>
      </c>
      <c r="I241" s="189"/>
      <c r="J241" s="190">
        <f>ROUND(I241*H241,2)</f>
        <v>0</v>
      </c>
      <c r="K241" s="191"/>
      <c r="L241" s="32"/>
      <c r="M241" s="192"/>
      <c r="N241" s="193" t="s">
        <v>41</v>
      </c>
      <c r="O241" s="62"/>
      <c r="P241" s="194">
        <f>O241*H241</f>
        <v>0</v>
      </c>
      <c r="Q241" s="194">
        <v>0</v>
      </c>
      <c r="R241" s="194">
        <f>Q241*H241</f>
        <v>0</v>
      </c>
      <c r="S241" s="194">
        <v>1.1000000000000001E-3</v>
      </c>
      <c r="T241" s="195">
        <f>S241*H241</f>
        <v>2.2000000000000001E-3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6" t="s">
        <v>231</v>
      </c>
      <c r="AT241" s="196" t="s">
        <v>157</v>
      </c>
      <c r="AU241" s="196" t="s">
        <v>103</v>
      </c>
      <c r="AY241" s="16" t="s">
        <v>154</v>
      </c>
      <c r="BE241" s="102">
        <f>IF(N241="základná",J241,0)</f>
        <v>0</v>
      </c>
      <c r="BF241" s="102">
        <f>IF(N241="znížená",J241,0)</f>
        <v>0</v>
      </c>
      <c r="BG241" s="102">
        <f>IF(N241="zákl. prenesená",J241,0)</f>
        <v>0</v>
      </c>
      <c r="BH241" s="102">
        <f>IF(N241="zníž. prenesená",J241,0)</f>
        <v>0</v>
      </c>
      <c r="BI241" s="102">
        <f>IF(N241="nulová",J241,0)</f>
        <v>0</v>
      </c>
      <c r="BJ241" s="16" t="s">
        <v>103</v>
      </c>
      <c r="BK241" s="102">
        <f>ROUND(I241*H241,2)</f>
        <v>0</v>
      </c>
      <c r="BL241" s="16" t="s">
        <v>231</v>
      </c>
      <c r="BM241" s="196" t="s">
        <v>343</v>
      </c>
    </row>
    <row r="242" spans="1:65" s="33" customFormat="1" ht="44.25" customHeight="1">
      <c r="A242" s="31"/>
      <c r="B242" s="148"/>
      <c r="C242" s="184" t="s">
        <v>344</v>
      </c>
      <c r="D242" s="184" t="s">
        <v>157</v>
      </c>
      <c r="E242" s="185" t="s">
        <v>345</v>
      </c>
      <c r="F242" s="186" t="s">
        <v>346</v>
      </c>
      <c r="G242" s="187" t="s">
        <v>260</v>
      </c>
      <c r="H242" s="188">
        <v>18.96</v>
      </c>
      <c r="I242" s="189"/>
      <c r="J242" s="190">
        <f>ROUND(I242*H242,2)</f>
        <v>0</v>
      </c>
      <c r="K242" s="191"/>
      <c r="L242" s="32"/>
      <c r="M242" s="192"/>
      <c r="N242" s="193" t="s">
        <v>41</v>
      </c>
      <c r="O242" s="62"/>
      <c r="P242" s="194">
        <f>O242*H242</f>
        <v>0</v>
      </c>
      <c r="Q242" s="194">
        <v>2.4499999999999999E-3</v>
      </c>
      <c r="R242" s="194">
        <f>Q242*H242</f>
        <v>4.6452E-2</v>
      </c>
      <c r="S242" s="194">
        <v>0</v>
      </c>
      <c r="T242" s="195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6" t="s">
        <v>231</v>
      </c>
      <c r="AT242" s="196" t="s">
        <v>157</v>
      </c>
      <c r="AU242" s="196" t="s">
        <v>103</v>
      </c>
      <c r="AY242" s="16" t="s">
        <v>154</v>
      </c>
      <c r="BE242" s="102">
        <f>IF(N242="základná",J242,0)</f>
        <v>0</v>
      </c>
      <c r="BF242" s="102">
        <f>IF(N242="znížená",J242,0)</f>
        <v>0</v>
      </c>
      <c r="BG242" s="102">
        <f>IF(N242="zákl. prenesená",J242,0)</f>
        <v>0</v>
      </c>
      <c r="BH242" s="102">
        <f>IF(N242="zníž. prenesená",J242,0)</f>
        <v>0</v>
      </c>
      <c r="BI242" s="102">
        <f>IF(N242="nulová",J242,0)</f>
        <v>0</v>
      </c>
      <c r="BJ242" s="16" t="s">
        <v>103</v>
      </c>
      <c r="BK242" s="102">
        <f>ROUND(I242*H242,2)</f>
        <v>0</v>
      </c>
      <c r="BL242" s="16" t="s">
        <v>231</v>
      </c>
      <c r="BM242" s="196" t="s">
        <v>347</v>
      </c>
    </row>
    <row r="243" spans="1:65" s="206" customFormat="1">
      <c r="B243" s="207"/>
      <c r="D243" s="199" t="s">
        <v>162</v>
      </c>
      <c r="E243" s="208"/>
      <c r="F243" s="209" t="s">
        <v>348</v>
      </c>
      <c r="H243" s="210">
        <v>18.96</v>
      </c>
      <c r="I243" s="211"/>
      <c r="L243" s="207"/>
      <c r="M243" s="212"/>
      <c r="N243" s="213"/>
      <c r="O243" s="213"/>
      <c r="P243" s="213"/>
      <c r="Q243" s="213"/>
      <c r="R243" s="213"/>
      <c r="S243" s="213"/>
      <c r="T243" s="214"/>
      <c r="AT243" s="208" t="s">
        <v>162</v>
      </c>
      <c r="AU243" s="208" t="s">
        <v>103</v>
      </c>
      <c r="AV243" s="206" t="s">
        <v>103</v>
      </c>
      <c r="AW243" s="206" t="s">
        <v>29</v>
      </c>
      <c r="AX243" s="206" t="s">
        <v>75</v>
      </c>
      <c r="AY243" s="208" t="s">
        <v>154</v>
      </c>
    </row>
    <row r="244" spans="1:65" s="215" customFormat="1">
      <c r="B244" s="216"/>
      <c r="D244" s="199" t="s">
        <v>162</v>
      </c>
      <c r="E244" s="217"/>
      <c r="F244" s="218" t="s">
        <v>167</v>
      </c>
      <c r="H244" s="219">
        <v>18.96</v>
      </c>
      <c r="I244" s="220"/>
      <c r="L244" s="216"/>
      <c r="M244" s="221"/>
      <c r="N244" s="222"/>
      <c r="O244" s="222"/>
      <c r="P244" s="222"/>
      <c r="Q244" s="222"/>
      <c r="R244" s="222"/>
      <c r="S244" s="222"/>
      <c r="T244" s="223"/>
      <c r="AT244" s="217" t="s">
        <v>162</v>
      </c>
      <c r="AU244" s="217" t="s">
        <v>103</v>
      </c>
      <c r="AV244" s="215" t="s">
        <v>160</v>
      </c>
      <c r="AW244" s="215" t="s">
        <v>29</v>
      </c>
      <c r="AX244" s="215" t="s">
        <v>83</v>
      </c>
      <c r="AY244" s="217" t="s">
        <v>154</v>
      </c>
    </row>
    <row r="245" spans="1:65" s="33" customFormat="1" ht="21.75" customHeight="1">
      <c r="A245" s="31"/>
      <c r="B245" s="148"/>
      <c r="C245" s="184" t="s">
        <v>349</v>
      </c>
      <c r="D245" s="184" t="s">
        <v>157</v>
      </c>
      <c r="E245" s="185" t="s">
        <v>350</v>
      </c>
      <c r="F245" s="186" t="s">
        <v>351</v>
      </c>
      <c r="G245" s="187" t="s">
        <v>260</v>
      </c>
      <c r="H245" s="188">
        <v>9.48</v>
      </c>
      <c r="I245" s="189"/>
      <c r="J245" s="190">
        <f>ROUND(I245*H245,2)</f>
        <v>0</v>
      </c>
      <c r="K245" s="191"/>
      <c r="L245" s="32"/>
      <c r="M245" s="192"/>
      <c r="N245" s="193" t="s">
        <v>41</v>
      </c>
      <c r="O245" s="62"/>
      <c r="P245" s="194">
        <f>O245*H245</f>
        <v>0</v>
      </c>
      <c r="Q245" s="194">
        <v>0</v>
      </c>
      <c r="R245" s="194">
        <f>Q245*H245</f>
        <v>0</v>
      </c>
      <c r="S245" s="194">
        <v>2.8500000000000001E-3</v>
      </c>
      <c r="T245" s="195">
        <f>S245*H245</f>
        <v>2.7018000000000004E-2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6" t="s">
        <v>231</v>
      </c>
      <c r="AT245" s="196" t="s">
        <v>157</v>
      </c>
      <c r="AU245" s="196" t="s">
        <v>103</v>
      </c>
      <c r="AY245" s="16" t="s">
        <v>154</v>
      </c>
      <c r="BE245" s="102">
        <f>IF(N245="základná",J245,0)</f>
        <v>0</v>
      </c>
      <c r="BF245" s="102">
        <f>IF(N245="znížená",J245,0)</f>
        <v>0</v>
      </c>
      <c r="BG245" s="102">
        <f>IF(N245="zákl. prenesená",J245,0)</f>
        <v>0</v>
      </c>
      <c r="BH245" s="102">
        <f>IF(N245="zníž. prenesená",J245,0)</f>
        <v>0</v>
      </c>
      <c r="BI245" s="102">
        <f>IF(N245="nulová",J245,0)</f>
        <v>0</v>
      </c>
      <c r="BJ245" s="16" t="s">
        <v>103</v>
      </c>
      <c r="BK245" s="102">
        <f>ROUND(I245*H245,2)</f>
        <v>0</v>
      </c>
      <c r="BL245" s="16" t="s">
        <v>231</v>
      </c>
      <c r="BM245" s="196" t="s">
        <v>352</v>
      </c>
    </row>
    <row r="246" spans="1:65" s="206" customFormat="1">
      <c r="B246" s="207"/>
      <c r="D246" s="199" t="s">
        <v>162</v>
      </c>
      <c r="E246" s="208"/>
      <c r="F246" s="209" t="s">
        <v>353</v>
      </c>
      <c r="H246" s="210">
        <v>9.48</v>
      </c>
      <c r="I246" s="211"/>
      <c r="L246" s="207"/>
      <c r="M246" s="212"/>
      <c r="N246" s="213"/>
      <c r="O246" s="213"/>
      <c r="P246" s="213"/>
      <c r="Q246" s="213"/>
      <c r="R246" s="213"/>
      <c r="S246" s="213"/>
      <c r="T246" s="214"/>
      <c r="AT246" s="208" t="s">
        <v>162</v>
      </c>
      <c r="AU246" s="208" t="s">
        <v>103</v>
      </c>
      <c r="AV246" s="206" t="s">
        <v>103</v>
      </c>
      <c r="AW246" s="206" t="s">
        <v>29</v>
      </c>
      <c r="AX246" s="206" t="s">
        <v>75</v>
      </c>
      <c r="AY246" s="208" t="s">
        <v>154</v>
      </c>
    </row>
    <row r="247" spans="1:65" s="215" customFormat="1">
      <c r="B247" s="216"/>
      <c r="D247" s="199" t="s">
        <v>162</v>
      </c>
      <c r="E247" s="217"/>
      <c r="F247" s="218" t="s">
        <v>167</v>
      </c>
      <c r="H247" s="219">
        <v>9.48</v>
      </c>
      <c r="I247" s="220"/>
      <c r="L247" s="216"/>
      <c r="M247" s="221"/>
      <c r="N247" s="222"/>
      <c r="O247" s="222"/>
      <c r="P247" s="222"/>
      <c r="Q247" s="222"/>
      <c r="R247" s="222"/>
      <c r="S247" s="222"/>
      <c r="T247" s="223"/>
      <c r="AT247" s="217" t="s">
        <v>162</v>
      </c>
      <c r="AU247" s="217" t="s">
        <v>103</v>
      </c>
      <c r="AV247" s="215" t="s">
        <v>160</v>
      </c>
      <c r="AW247" s="215" t="s">
        <v>29</v>
      </c>
      <c r="AX247" s="215" t="s">
        <v>83</v>
      </c>
      <c r="AY247" s="217" t="s">
        <v>154</v>
      </c>
    </row>
    <row r="248" spans="1:65" s="33" customFormat="1" ht="24.15" customHeight="1">
      <c r="A248" s="31"/>
      <c r="B248" s="148"/>
      <c r="C248" s="184" t="s">
        <v>354</v>
      </c>
      <c r="D248" s="184" t="s">
        <v>157</v>
      </c>
      <c r="E248" s="185" t="s">
        <v>355</v>
      </c>
      <c r="F248" s="186" t="s">
        <v>356</v>
      </c>
      <c r="G248" s="187" t="s">
        <v>295</v>
      </c>
      <c r="H248" s="244"/>
      <c r="I248" s="189"/>
      <c r="J248" s="190">
        <f>ROUND(I248*H248,2)</f>
        <v>0</v>
      </c>
      <c r="K248" s="191"/>
      <c r="L248" s="32"/>
      <c r="M248" s="192"/>
      <c r="N248" s="193" t="s">
        <v>41</v>
      </c>
      <c r="O248" s="62"/>
      <c r="P248" s="194">
        <f>O248*H248</f>
        <v>0</v>
      </c>
      <c r="Q248" s="194">
        <v>0</v>
      </c>
      <c r="R248" s="194">
        <f>Q248*H248</f>
        <v>0</v>
      </c>
      <c r="S248" s="194">
        <v>0</v>
      </c>
      <c r="T248" s="195">
        <f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6" t="s">
        <v>231</v>
      </c>
      <c r="AT248" s="196" t="s">
        <v>157</v>
      </c>
      <c r="AU248" s="196" t="s">
        <v>103</v>
      </c>
      <c r="AY248" s="16" t="s">
        <v>154</v>
      </c>
      <c r="BE248" s="102">
        <f>IF(N248="základná",J248,0)</f>
        <v>0</v>
      </c>
      <c r="BF248" s="102">
        <f>IF(N248="znížená",J248,0)</f>
        <v>0</v>
      </c>
      <c r="BG248" s="102">
        <f>IF(N248="zákl. prenesená",J248,0)</f>
        <v>0</v>
      </c>
      <c r="BH248" s="102">
        <f>IF(N248="zníž. prenesená",J248,0)</f>
        <v>0</v>
      </c>
      <c r="BI248" s="102">
        <f>IF(N248="nulová",J248,0)</f>
        <v>0</v>
      </c>
      <c r="BJ248" s="16" t="s">
        <v>103</v>
      </c>
      <c r="BK248" s="102">
        <f>ROUND(I248*H248,2)</f>
        <v>0</v>
      </c>
      <c r="BL248" s="16" t="s">
        <v>231</v>
      </c>
      <c r="BM248" s="196" t="s">
        <v>357</v>
      </c>
    </row>
    <row r="249" spans="1:65" s="170" customFormat="1" ht="22.8" customHeight="1">
      <c r="B249" s="171"/>
      <c r="D249" s="172" t="s">
        <v>74</v>
      </c>
      <c r="E249" s="182" t="s">
        <v>358</v>
      </c>
      <c r="F249" s="182" t="s">
        <v>359</v>
      </c>
      <c r="I249" s="174"/>
      <c r="J249" s="183">
        <f>BK249</f>
        <v>0</v>
      </c>
      <c r="L249" s="171"/>
      <c r="M249" s="176"/>
      <c r="N249" s="177"/>
      <c r="O249" s="177"/>
      <c r="P249" s="178">
        <f>SUM(P250:P261)</f>
        <v>0</v>
      </c>
      <c r="Q249" s="177"/>
      <c r="R249" s="178">
        <f>SUM(R250:R261)</f>
        <v>13.594113144</v>
      </c>
      <c r="S249" s="177"/>
      <c r="T249" s="179">
        <f>SUM(T250:T261)</f>
        <v>15.519600000000001</v>
      </c>
      <c r="AR249" s="172" t="s">
        <v>103</v>
      </c>
      <c r="AT249" s="180" t="s">
        <v>74</v>
      </c>
      <c r="AU249" s="180" t="s">
        <v>83</v>
      </c>
      <c r="AY249" s="172" t="s">
        <v>154</v>
      </c>
      <c r="BK249" s="181">
        <f>SUM(BK250:BK261)</f>
        <v>0</v>
      </c>
    </row>
    <row r="250" spans="1:65" s="33" customFormat="1" ht="24.15" customHeight="1">
      <c r="A250" s="31"/>
      <c r="B250" s="148"/>
      <c r="C250" s="184" t="s">
        <v>360</v>
      </c>
      <c r="D250" s="184" t="s">
        <v>157</v>
      </c>
      <c r="E250" s="185" t="s">
        <v>361</v>
      </c>
      <c r="F250" s="186" t="s">
        <v>362</v>
      </c>
      <c r="G250" s="187" t="s">
        <v>260</v>
      </c>
      <c r="H250" s="188">
        <v>13.5</v>
      </c>
      <c r="I250" s="189"/>
      <c r="J250" s="190">
        <f>ROUND(I250*H250,2)</f>
        <v>0</v>
      </c>
      <c r="K250" s="191"/>
      <c r="L250" s="32"/>
      <c r="M250" s="192"/>
      <c r="N250" s="193" t="s">
        <v>41</v>
      </c>
      <c r="O250" s="62"/>
      <c r="P250" s="194">
        <f>O250*H250</f>
        <v>0</v>
      </c>
      <c r="Q250" s="194">
        <v>1.333E-2</v>
      </c>
      <c r="R250" s="194">
        <f>Q250*H250</f>
        <v>0.179955</v>
      </c>
      <c r="S250" s="194">
        <v>0</v>
      </c>
      <c r="T250" s="195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6" t="s">
        <v>231</v>
      </c>
      <c r="AT250" s="196" t="s">
        <v>157</v>
      </c>
      <c r="AU250" s="196" t="s">
        <v>103</v>
      </c>
      <c r="AY250" s="16" t="s">
        <v>154</v>
      </c>
      <c r="BE250" s="102">
        <f>IF(N250="základná",J250,0)</f>
        <v>0</v>
      </c>
      <c r="BF250" s="102">
        <f>IF(N250="znížená",J250,0)</f>
        <v>0</v>
      </c>
      <c r="BG250" s="102">
        <f>IF(N250="zákl. prenesená",J250,0)</f>
        <v>0</v>
      </c>
      <c r="BH250" s="102">
        <f>IF(N250="zníž. prenesená",J250,0)</f>
        <v>0</v>
      </c>
      <c r="BI250" s="102">
        <f>IF(N250="nulová",J250,0)</f>
        <v>0</v>
      </c>
      <c r="BJ250" s="16" t="s">
        <v>103</v>
      </c>
      <c r="BK250" s="102">
        <f>ROUND(I250*H250,2)</f>
        <v>0</v>
      </c>
      <c r="BL250" s="16" t="s">
        <v>231</v>
      </c>
      <c r="BM250" s="196" t="s">
        <v>363</v>
      </c>
    </row>
    <row r="251" spans="1:65" s="206" customFormat="1">
      <c r="B251" s="207"/>
      <c r="D251" s="199" t="s">
        <v>162</v>
      </c>
      <c r="E251" s="208"/>
      <c r="F251" s="209" t="s">
        <v>364</v>
      </c>
      <c r="H251" s="210">
        <v>13.5</v>
      </c>
      <c r="I251" s="211"/>
      <c r="L251" s="207"/>
      <c r="M251" s="212"/>
      <c r="N251" s="213"/>
      <c r="O251" s="213"/>
      <c r="P251" s="213"/>
      <c r="Q251" s="213"/>
      <c r="R251" s="213"/>
      <c r="S251" s="213"/>
      <c r="T251" s="214"/>
      <c r="AT251" s="208" t="s">
        <v>162</v>
      </c>
      <c r="AU251" s="208" t="s">
        <v>103</v>
      </c>
      <c r="AV251" s="206" t="s">
        <v>103</v>
      </c>
      <c r="AW251" s="206" t="s">
        <v>29</v>
      </c>
      <c r="AX251" s="206" t="s">
        <v>83</v>
      </c>
      <c r="AY251" s="208" t="s">
        <v>154</v>
      </c>
    </row>
    <row r="252" spans="1:65" s="33" customFormat="1" ht="37.799999999999997" customHeight="1">
      <c r="A252" s="31"/>
      <c r="B252" s="148"/>
      <c r="C252" s="184" t="s">
        <v>365</v>
      </c>
      <c r="D252" s="184" t="s">
        <v>157</v>
      </c>
      <c r="E252" s="185" t="s">
        <v>366</v>
      </c>
      <c r="F252" s="186" t="s">
        <v>367</v>
      </c>
      <c r="G252" s="187" t="s">
        <v>159</v>
      </c>
      <c r="H252" s="188">
        <v>190.62</v>
      </c>
      <c r="I252" s="189"/>
      <c r="J252" s="190">
        <f>ROUND(I252*H252,2)</f>
        <v>0</v>
      </c>
      <c r="K252" s="191"/>
      <c r="L252" s="32"/>
      <c r="M252" s="192"/>
      <c r="N252" s="193" t="s">
        <v>41</v>
      </c>
      <c r="O252" s="62"/>
      <c r="P252" s="194">
        <f>O252*H252</f>
        <v>0</v>
      </c>
      <c r="Q252" s="194">
        <v>0</v>
      </c>
      <c r="R252" s="194">
        <f>Q252*H252</f>
        <v>0</v>
      </c>
      <c r="S252" s="194">
        <v>0.08</v>
      </c>
      <c r="T252" s="195">
        <f>S252*H252</f>
        <v>15.249600000000001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6" t="s">
        <v>231</v>
      </c>
      <c r="AT252" s="196" t="s">
        <v>157</v>
      </c>
      <c r="AU252" s="196" t="s">
        <v>103</v>
      </c>
      <c r="AY252" s="16" t="s">
        <v>154</v>
      </c>
      <c r="BE252" s="102">
        <f>IF(N252="základná",J252,0)</f>
        <v>0</v>
      </c>
      <c r="BF252" s="102">
        <f>IF(N252="znížená",J252,0)</f>
        <v>0</v>
      </c>
      <c r="BG252" s="102">
        <f>IF(N252="zákl. prenesená",J252,0)</f>
        <v>0</v>
      </c>
      <c r="BH252" s="102">
        <f>IF(N252="zníž. prenesená",J252,0)</f>
        <v>0</v>
      </c>
      <c r="BI252" s="102">
        <f>IF(N252="nulová",J252,0)</f>
        <v>0</v>
      </c>
      <c r="BJ252" s="16" t="s">
        <v>103</v>
      </c>
      <c r="BK252" s="102">
        <f>ROUND(I252*H252,2)</f>
        <v>0</v>
      </c>
      <c r="BL252" s="16" t="s">
        <v>231</v>
      </c>
      <c r="BM252" s="196" t="s">
        <v>368</v>
      </c>
    </row>
    <row r="253" spans="1:65" s="206" customFormat="1">
      <c r="B253" s="207"/>
      <c r="D253" s="199" t="s">
        <v>162</v>
      </c>
      <c r="E253" s="208"/>
      <c r="F253" s="209" t="s">
        <v>369</v>
      </c>
      <c r="H253" s="210">
        <v>190.62</v>
      </c>
      <c r="I253" s="211"/>
      <c r="L253" s="207"/>
      <c r="M253" s="212"/>
      <c r="N253" s="213"/>
      <c r="O253" s="213"/>
      <c r="P253" s="213"/>
      <c r="Q253" s="213"/>
      <c r="R253" s="213"/>
      <c r="S253" s="213"/>
      <c r="T253" s="214"/>
      <c r="AT253" s="208" t="s">
        <v>162</v>
      </c>
      <c r="AU253" s="208" t="s">
        <v>103</v>
      </c>
      <c r="AV253" s="206" t="s">
        <v>103</v>
      </c>
      <c r="AW253" s="206" t="s">
        <v>29</v>
      </c>
      <c r="AX253" s="206" t="s">
        <v>75</v>
      </c>
      <c r="AY253" s="208" t="s">
        <v>154</v>
      </c>
    </row>
    <row r="254" spans="1:65" s="215" customFormat="1">
      <c r="B254" s="216"/>
      <c r="D254" s="199" t="s">
        <v>162</v>
      </c>
      <c r="E254" s="217" t="s">
        <v>108</v>
      </c>
      <c r="F254" s="218" t="s">
        <v>167</v>
      </c>
      <c r="H254" s="219">
        <v>190.62</v>
      </c>
      <c r="I254" s="220"/>
      <c r="L254" s="216"/>
      <c r="M254" s="221"/>
      <c r="N254" s="222"/>
      <c r="O254" s="222"/>
      <c r="P254" s="222"/>
      <c r="Q254" s="222"/>
      <c r="R254" s="222"/>
      <c r="S254" s="222"/>
      <c r="T254" s="223"/>
      <c r="AT254" s="217" t="s">
        <v>162</v>
      </c>
      <c r="AU254" s="217" t="s">
        <v>103</v>
      </c>
      <c r="AV254" s="215" t="s">
        <v>160</v>
      </c>
      <c r="AW254" s="215" t="s">
        <v>29</v>
      </c>
      <c r="AX254" s="215" t="s">
        <v>83</v>
      </c>
      <c r="AY254" s="217" t="s">
        <v>154</v>
      </c>
    </row>
    <row r="255" spans="1:65" s="33" customFormat="1" ht="37.799999999999997" customHeight="1">
      <c r="A255" s="31"/>
      <c r="B255" s="148"/>
      <c r="C255" s="184" t="s">
        <v>370</v>
      </c>
      <c r="D255" s="184" t="s">
        <v>157</v>
      </c>
      <c r="E255" s="185" t="s">
        <v>371</v>
      </c>
      <c r="F255" s="186" t="s">
        <v>372</v>
      </c>
      <c r="G255" s="187" t="s">
        <v>159</v>
      </c>
      <c r="H255" s="188">
        <v>190.62</v>
      </c>
      <c r="I255" s="189"/>
      <c r="J255" s="190">
        <f>ROUND(I255*H255,2)</f>
        <v>0</v>
      </c>
      <c r="K255" s="191"/>
      <c r="L255" s="32"/>
      <c r="M255" s="192"/>
      <c r="N255" s="193" t="s">
        <v>41</v>
      </c>
      <c r="O255" s="62"/>
      <c r="P255" s="194">
        <f>O255*H255</f>
        <v>0</v>
      </c>
      <c r="Q255" s="194">
        <v>6.9849999999999995E-2</v>
      </c>
      <c r="R255" s="194">
        <f>Q255*H255</f>
        <v>13.314807</v>
      </c>
      <c r="S255" s="194">
        <v>0</v>
      </c>
      <c r="T255" s="195">
        <f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96" t="s">
        <v>231</v>
      </c>
      <c r="AT255" s="196" t="s">
        <v>157</v>
      </c>
      <c r="AU255" s="196" t="s">
        <v>103</v>
      </c>
      <c r="AY255" s="16" t="s">
        <v>154</v>
      </c>
      <c r="BE255" s="102">
        <f>IF(N255="základná",J255,0)</f>
        <v>0</v>
      </c>
      <c r="BF255" s="102">
        <f>IF(N255="znížená",J255,0)</f>
        <v>0</v>
      </c>
      <c r="BG255" s="102">
        <f>IF(N255="zákl. prenesená",J255,0)</f>
        <v>0</v>
      </c>
      <c r="BH255" s="102">
        <f>IF(N255="zníž. prenesená",J255,0)</f>
        <v>0</v>
      </c>
      <c r="BI255" s="102">
        <f>IF(N255="nulová",J255,0)</f>
        <v>0</v>
      </c>
      <c r="BJ255" s="16" t="s">
        <v>103</v>
      </c>
      <c r="BK255" s="102">
        <f>ROUND(I255*H255,2)</f>
        <v>0</v>
      </c>
      <c r="BL255" s="16" t="s">
        <v>231</v>
      </c>
      <c r="BM255" s="196" t="s">
        <v>373</v>
      </c>
    </row>
    <row r="256" spans="1:65" s="206" customFormat="1">
      <c r="B256" s="207"/>
      <c r="D256" s="199" t="s">
        <v>162</v>
      </c>
      <c r="E256" s="208"/>
      <c r="F256" s="209" t="s">
        <v>108</v>
      </c>
      <c r="H256" s="210">
        <v>190.62</v>
      </c>
      <c r="I256" s="211"/>
      <c r="L256" s="207"/>
      <c r="M256" s="212"/>
      <c r="N256" s="213"/>
      <c r="O256" s="213"/>
      <c r="P256" s="213"/>
      <c r="Q256" s="213"/>
      <c r="R256" s="213"/>
      <c r="S256" s="213"/>
      <c r="T256" s="214"/>
      <c r="AT256" s="208" t="s">
        <v>162</v>
      </c>
      <c r="AU256" s="208" t="s">
        <v>103</v>
      </c>
      <c r="AV256" s="206" t="s">
        <v>103</v>
      </c>
      <c r="AW256" s="206" t="s">
        <v>29</v>
      </c>
      <c r="AX256" s="206" t="s">
        <v>83</v>
      </c>
      <c r="AY256" s="208" t="s">
        <v>154</v>
      </c>
    </row>
    <row r="257" spans="1:65" s="33" customFormat="1" ht="37.799999999999997" customHeight="1">
      <c r="A257" s="31"/>
      <c r="B257" s="148"/>
      <c r="C257" s="184" t="s">
        <v>374</v>
      </c>
      <c r="D257" s="184" t="s">
        <v>157</v>
      </c>
      <c r="E257" s="185" t="s">
        <v>375</v>
      </c>
      <c r="F257" s="186" t="s">
        <v>376</v>
      </c>
      <c r="G257" s="187" t="s">
        <v>260</v>
      </c>
      <c r="H257" s="188">
        <v>13.5</v>
      </c>
      <c r="I257" s="189"/>
      <c r="J257" s="190">
        <f>ROUND(I257*H257,2)</f>
        <v>0</v>
      </c>
      <c r="K257" s="191"/>
      <c r="L257" s="32"/>
      <c r="M257" s="192"/>
      <c r="N257" s="193" t="s">
        <v>41</v>
      </c>
      <c r="O257" s="62"/>
      <c r="P257" s="194">
        <f>O257*H257</f>
        <v>0</v>
      </c>
      <c r="Q257" s="194">
        <v>0</v>
      </c>
      <c r="R257" s="194">
        <f>Q257*H257</f>
        <v>0</v>
      </c>
      <c r="S257" s="194">
        <v>0.02</v>
      </c>
      <c r="T257" s="195">
        <f>S257*H257</f>
        <v>0.27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96" t="s">
        <v>231</v>
      </c>
      <c r="AT257" s="196" t="s">
        <v>157</v>
      </c>
      <c r="AU257" s="196" t="s">
        <v>103</v>
      </c>
      <c r="AY257" s="16" t="s">
        <v>154</v>
      </c>
      <c r="BE257" s="102">
        <f>IF(N257="základná",J257,0)</f>
        <v>0</v>
      </c>
      <c r="BF257" s="102">
        <f>IF(N257="znížená",J257,0)</f>
        <v>0</v>
      </c>
      <c r="BG257" s="102">
        <f>IF(N257="zákl. prenesená",J257,0)</f>
        <v>0</v>
      </c>
      <c r="BH257" s="102">
        <f>IF(N257="zníž. prenesená",J257,0)</f>
        <v>0</v>
      </c>
      <c r="BI257" s="102">
        <f>IF(N257="nulová",J257,0)</f>
        <v>0</v>
      </c>
      <c r="BJ257" s="16" t="s">
        <v>103</v>
      </c>
      <c r="BK257" s="102">
        <f>ROUND(I257*H257,2)</f>
        <v>0</v>
      </c>
      <c r="BL257" s="16" t="s">
        <v>231</v>
      </c>
      <c r="BM257" s="196" t="s">
        <v>377</v>
      </c>
    </row>
    <row r="258" spans="1:65" s="206" customFormat="1">
      <c r="B258" s="207"/>
      <c r="D258" s="199" t="s">
        <v>162</v>
      </c>
      <c r="E258" s="208"/>
      <c r="F258" s="209" t="s">
        <v>364</v>
      </c>
      <c r="H258" s="210">
        <v>13.5</v>
      </c>
      <c r="I258" s="211"/>
      <c r="L258" s="207"/>
      <c r="M258" s="212"/>
      <c r="N258" s="213"/>
      <c r="O258" s="213"/>
      <c r="P258" s="213"/>
      <c r="Q258" s="213"/>
      <c r="R258" s="213"/>
      <c r="S258" s="213"/>
      <c r="T258" s="214"/>
      <c r="AT258" s="208" t="s">
        <v>162</v>
      </c>
      <c r="AU258" s="208" t="s">
        <v>103</v>
      </c>
      <c r="AV258" s="206" t="s">
        <v>103</v>
      </c>
      <c r="AW258" s="206" t="s">
        <v>29</v>
      </c>
      <c r="AX258" s="206" t="s">
        <v>83</v>
      </c>
      <c r="AY258" s="208" t="s">
        <v>154</v>
      </c>
    </row>
    <row r="259" spans="1:65" s="33" customFormat="1" ht="16.5" customHeight="1">
      <c r="A259" s="31"/>
      <c r="B259" s="148"/>
      <c r="C259" s="184" t="s">
        <v>378</v>
      </c>
      <c r="D259" s="184" t="s">
        <v>157</v>
      </c>
      <c r="E259" s="185" t="s">
        <v>379</v>
      </c>
      <c r="F259" s="186" t="s">
        <v>380</v>
      </c>
      <c r="G259" s="187" t="s">
        <v>159</v>
      </c>
      <c r="H259" s="188">
        <v>190.62</v>
      </c>
      <c r="I259" s="189"/>
      <c r="J259" s="190">
        <f>ROUND(I259*H259,2)</f>
        <v>0</v>
      </c>
      <c r="K259" s="191"/>
      <c r="L259" s="32"/>
      <c r="M259" s="192"/>
      <c r="N259" s="193" t="s">
        <v>41</v>
      </c>
      <c r="O259" s="62"/>
      <c r="P259" s="194">
        <f>O259*H259</f>
        <v>0</v>
      </c>
      <c r="Q259" s="194">
        <v>5.2119999999999998E-4</v>
      </c>
      <c r="R259" s="194">
        <f>Q259*H259</f>
        <v>9.9351144000000002E-2</v>
      </c>
      <c r="S259" s="194">
        <v>0</v>
      </c>
      <c r="T259" s="195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96" t="s">
        <v>231</v>
      </c>
      <c r="AT259" s="196" t="s">
        <v>157</v>
      </c>
      <c r="AU259" s="196" t="s">
        <v>103</v>
      </c>
      <c r="AY259" s="16" t="s">
        <v>154</v>
      </c>
      <c r="BE259" s="102">
        <f>IF(N259="základná",J259,0)</f>
        <v>0</v>
      </c>
      <c r="BF259" s="102">
        <f>IF(N259="znížená",J259,0)</f>
        <v>0</v>
      </c>
      <c r="BG259" s="102">
        <f>IF(N259="zákl. prenesená",J259,0)</f>
        <v>0</v>
      </c>
      <c r="BH259" s="102">
        <f>IF(N259="zníž. prenesená",J259,0)</f>
        <v>0</v>
      </c>
      <c r="BI259" s="102">
        <f>IF(N259="nulová",J259,0)</f>
        <v>0</v>
      </c>
      <c r="BJ259" s="16" t="s">
        <v>103</v>
      </c>
      <c r="BK259" s="102">
        <f>ROUND(I259*H259,2)</f>
        <v>0</v>
      </c>
      <c r="BL259" s="16" t="s">
        <v>231</v>
      </c>
      <c r="BM259" s="196" t="s">
        <v>381</v>
      </c>
    </row>
    <row r="260" spans="1:65" s="206" customFormat="1">
      <c r="B260" s="207"/>
      <c r="D260" s="199" t="s">
        <v>162</v>
      </c>
      <c r="E260" s="208"/>
      <c r="F260" s="209" t="s">
        <v>108</v>
      </c>
      <c r="H260" s="210">
        <v>190.62</v>
      </c>
      <c r="I260" s="211"/>
      <c r="L260" s="207"/>
      <c r="M260" s="212"/>
      <c r="N260" s="213"/>
      <c r="O260" s="213"/>
      <c r="P260" s="213"/>
      <c r="Q260" s="213"/>
      <c r="R260" s="213"/>
      <c r="S260" s="213"/>
      <c r="T260" s="214"/>
      <c r="AT260" s="208" t="s">
        <v>162</v>
      </c>
      <c r="AU260" s="208" t="s">
        <v>103</v>
      </c>
      <c r="AV260" s="206" t="s">
        <v>103</v>
      </c>
      <c r="AW260" s="206" t="s">
        <v>29</v>
      </c>
      <c r="AX260" s="206" t="s">
        <v>83</v>
      </c>
      <c r="AY260" s="208" t="s">
        <v>154</v>
      </c>
    </row>
    <row r="261" spans="1:65" s="33" customFormat="1" ht="24.15" customHeight="1">
      <c r="A261" s="31"/>
      <c r="B261" s="148"/>
      <c r="C261" s="184" t="s">
        <v>382</v>
      </c>
      <c r="D261" s="184" t="s">
        <v>157</v>
      </c>
      <c r="E261" s="185" t="s">
        <v>383</v>
      </c>
      <c r="F261" s="186" t="s">
        <v>384</v>
      </c>
      <c r="G261" s="187" t="s">
        <v>295</v>
      </c>
      <c r="H261" s="244"/>
      <c r="I261" s="189"/>
      <c r="J261" s="190">
        <f>ROUND(I261*H261,2)</f>
        <v>0</v>
      </c>
      <c r="K261" s="191"/>
      <c r="L261" s="32"/>
      <c r="M261" s="192"/>
      <c r="N261" s="193" t="s">
        <v>41</v>
      </c>
      <c r="O261" s="62"/>
      <c r="P261" s="194">
        <f>O261*H261</f>
        <v>0</v>
      </c>
      <c r="Q261" s="194">
        <v>0</v>
      </c>
      <c r="R261" s="194">
        <f>Q261*H261</f>
        <v>0</v>
      </c>
      <c r="S261" s="194">
        <v>0</v>
      </c>
      <c r="T261" s="195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96" t="s">
        <v>231</v>
      </c>
      <c r="AT261" s="196" t="s">
        <v>157</v>
      </c>
      <c r="AU261" s="196" t="s">
        <v>103</v>
      </c>
      <c r="AY261" s="16" t="s">
        <v>154</v>
      </c>
      <c r="BE261" s="102">
        <f>IF(N261="základná",J261,0)</f>
        <v>0</v>
      </c>
      <c r="BF261" s="102">
        <f>IF(N261="znížená",J261,0)</f>
        <v>0</v>
      </c>
      <c r="BG261" s="102">
        <f>IF(N261="zákl. prenesená",J261,0)</f>
        <v>0</v>
      </c>
      <c r="BH261" s="102">
        <f>IF(N261="zníž. prenesená",J261,0)</f>
        <v>0</v>
      </c>
      <c r="BI261" s="102">
        <f>IF(N261="nulová",J261,0)</f>
        <v>0</v>
      </c>
      <c r="BJ261" s="16" t="s">
        <v>103</v>
      </c>
      <c r="BK261" s="102">
        <f>ROUND(I261*H261,2)</f>
        <v>0</v>
      </c>
      <c r="BL261" s="16" t="s">
        <v>231</v>
      </c>
      <c r="BM261" s="196" t="s">
        <v>385</v>
      </c>
    </row>
    <row r="262" spans="1:65" s="170" customFormat="1" ht="22.8" customHeight="1">
      <c r="B262" s="171"/>
      <c r="D262" s="172" t="s">
        <v>74</v>
      </c>
      <c r="E262" s="182" t="s">
        <v>386</v>
      </c>
      <c r="F262" s="182" t="s">
        <v>387</v>
      </c>
      <c r="I262" s="174"/>
      <c r="J262" s="183">
        <f>BK262</f>
        <v>0</v>
      </c>
      <c r="L262" s="171"/>
      <c r="M262" s="176"/>
      <c r="N262" s="177"/>
      <c r="O262" s="177"/>
      <c r="P262" s="178">
        <f>SUM(P263:P269)</f>
        <v>0</v>
      </c>
      <c r="Q262" s="177"/>
      <c r="R262" s="178">
        <f>SUM(R263:R269)</f>
        <v>1.5180599999999999E-3</v>
      </c>
      <c r="S262" s="177"/>
      <c r="T262" s="179">
        <f>SUM(T263:T269)</f>
        <v>0</v>
      </c>
      <c r="AR262" s="172" t="s">
        <v>103</v>
      </c>
      <c r="AT262" s="180" t="s">
        <v>74</v>
      </c>
      <c r="AU262" s="180" t="s">
        <v>83</v>
      </c>
      <c r="AY262" s="172" t="s">
        <v>154</v>
      </c>
      <c r="BK262" s="181">
        <f>SUM(BK263:BK269)</f>
        <v>0</v>
      </c>
    </row>
    <row r="263" spans="1:65" s="33" customFormat="1" ht="33" customHeight="1">
      <c r="A263" s="31"/>
      <c r="B263" s="148"/>
      <c r="C263" s="184" t="s">
        <v>388</v>
      </c>
      <c r="D263" s="184" t="s">
        <v>157</v>
      </c>
      <c r="E263" s="185" t="s">
        <v>389</v>
      </c>
      <c r="F263" s="186" t="s">
        <v>390</v>
      </c>
      <c r="G263" s="187" t="s">
        <v>159</v>
      </c>
      <c r="H263" s="188">
        <v>50.601999999999997</v>
      </c>
      <c r="I263" s="189"/>
      <c r="J263" s="190">
        <f>ROUND(I263*H263,2)</f>
        <v>0</v>
      </c>
      <c r="K263" s="191"/>
      <c r="L263" s="32"/>
      <c r="M263" s="192"/>
      <c r="N263" s="193" t="s">
        <v>41</v>
      </c>
      <c r="O263" s="62"/>
      <c r="P263" s="194">
        <f>O263*H263</f>
        <v>0</v>
      </c>
      <c r="Q263" s="194">
        <v>3.0000000000000001E-5</v>
      </c>
      <c r="R263" s="194">
        <f>Q263*H263</f>
        <v>1.5180599999999999E-3</v>
      </c>
      <c r="S263" s="194">
        <v>0</v>
      </c>
      <c r="T263" s="195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96" t="s">
        <v>231</v>
      </c>
      <c r="AT263" s="196" t="s">
        <v>157</v>
      </c>
      <c r="AU263" s="196" t="s">
        <v>103</v>
      </c>
      <c r="AY263" s="16" t="s">
        <v>154</v>
      </c>
      <c r="BE263" s="102">
        <f>IF(N263="základná",J263,0)</f>
        <v>0</v>
      </c>
      <c r="BF263" s="102">
        <f>IF(N263="znížená",J263,0)</f>
        <v>0</v>
      </c>
      <c r="BG263" s="102">
        <f>IF(N263="zákl. prenesená",J263,0)</f>
        <v>0</v>
      </c>
      <c r="BH263" s="102">
        <f>IF(N263="zníž. prenesená",J263,0)</f>
        <v>0</v>
      </c>
      <c r="BI263" s="102">
        <f>IF(N263="nulová",J263,0)</f>
        <v>0</v>
      </c>
      <c r="BJ263" s="16" t="s">
        <v>103</v>
      </c>
      <c r="BK263" s="102">
        <f>ROUND(I263*H263,2)</f>
        <v>0</v>
      </c>
      <c r="BL263" s="16" t="s">
        <v>231</v>
      </c>
      <c r="BM263" s="196" t="s">
        <v>391</v>
      </c>
    </row>
    <row r="264" spans="1:65" s="206" customFormat="1">
      <c r="B264" s="207"/>
      <c r="D264" s="199" t="s">
        <v>162</v>
      </c>
      <c r="E264" s="208"/>
      <c r="F264" s="209" t="s">
        <v>392</v>
      </c>
      <c r="H264" s="210">
        <v>22.591999999999999</v>
      </c>
      <c r="I264" s="211"/>
      <c r="L264" s="207"/>
      <c r="M264" s="212"/>
      <c r="N264" s="213"/>
      <c r="O264" s="213"/>
      <c r="P264" s="213"/>
      <c r="Q264" s="213"/>
      <c r="R264" s="213"/>
      <c r="S264" s="213"/>
      <c r="T264" s="214"/>
      <c r="AT264" s="208" t="s">
        <v>162</v>
      </c>
      <c r="AU264" s="208" t="s">
        <v>103</v>
      </c>
      <c r="AV264" s="206" t="s">
        <v>103</v>
      </c>
      <c r="AW264" s="206" t="s">
        <v>29</v>
      </c>
      <c r="AX264" s="206" t="s">
        <v>75</v>
      </c>
      <c r="AY264" s="208" t="s">
        <v>154</v>
      </c>
    </row>
    <row r="265" spans="1:65" s="197" customFormat="1">
      <c r="B265" s="198"/>
      <c r="D265" s="199" t="s">
        <v>162</v>
      </c>
      <c r="E265" s="200"/>
      <c r="F265" s="201" t="s">
        <v>393</v>
      </c>
      <c r="H265" s="200"/>
      <c r="I265" s="202"/>
      <c r="L265" s="198"/>
      <c r="M265" s="203"/>
      <c r="N265" s="204"/>
      <c r="O265" s="204"/>
      <c r="P265" s="204"/>
      <c r="Q265" s="204"/>
      <c r="R265" s="204"/>
      <c r="S265" s="204"/>
      <c r="T265" s="205"/>
      <c r="AT265" s="200" t="s">
        <v>162</v>
      </c>
      <c r="AU265" s="200" t="s">
        <v>103</v>
      </c>
      <c r="AV265" s="197" t="s">
        <v>83</v>
      </c>
      <c r="AW265" s="197" t="s">
        <v>29</v>
      </c>
      <c r="AX265" s="197" t="s">
        <v>75</v>
      </c>
      <c r="AY265" s="200" t="s">
        <v>154</v>
      </c>
    </row>
    <row r="266" spans="1:65" s="206" customFormat="1">
      <c r="B266" s="207"/>
      <c r="D266" s="199" t="s">
        <v>162</v>
      </c>
      <c r="E266" s="208"/>
      <c r="F266" s="209" t="s">
        <v>394</v>
      </c>
      <c r="H266" s="210">
        <v>22.61</v>
      </c>
      <c r="I266" s="211"/>
      <c r="L266" s="207"/>
      <c r="M266" s="212"/>
      <c r="N266" s="213"/>
      <c r="O266" s="213"/>
      <c r="P266" s="213"/>
      <c r="Q266" s="213"/>
      <c r="R266" s="213"/>
      <c r="S266" s="213"/>
      <c r="T266" s="214"/>
      <c r="AT266" s="208" t="s">
        <v>162</v>
      </c>
      <c r="AU266" s="208" t="s">
        <v>103</v>
      </c>
      <c r="AV266" s="206" t="s">
        <v>103</v>
      </c>
      <c r="AW266" s="206" t="s">
        <v>29</v>
      </c>
      <c r="AX266" s="206" t="s">
        <v>75</v>
      </c>
      <c r="AY266" s="208" t="s">
        <v>154</v>
      </c>
    </row>
    <row r="267" spans="1:65" s="206" customFormat="1">
      <c r="B267" s="207"/>
      <c r="D267" s="199" t="s">
        <v>162</v>
      </c>
      <c r="E267" s="208"/>
      <c r="F267" s="209" t="s">
        <v>395</v>
      </c>
      <c r="H267" s="210">
        <v>5.4</v>
      </c>
      <c r="I267" s="211"/>
      <c r="L267" s="207"/>
      <c r="M267" s="212"/>
      <c r="N267" s="213"/>
      <c r="O267" s="213"/>
      <c r="P267" s="213"/>
      <c r="Q267" s="213"/>
      <c r="R267" s="213"/>
      <c r="S267" s="213"/>
      <c r="T267" s="214"/>
      <c r="AT267" s="208" t="s">
        <v>162</v>
      </c>
      <c r="AU267" s="208" t="s">
        <v>103</v>
      </c>
      <c r="AV267" s="206" t="s">
        <v>103</v>
      </c>
      <c r="AW267" s="206" t="s">
        <v>29</v>
      </c>
      <c r="AX267" s="206" t="s">
        <v>75</v>
      </c>
      <c r="AY267" s="208" t="s">
        <v>154</v>
      </c>
    </row>
    <row r="268" spans="1:65" s="215" customFormat="1">
      <c r="B268" s="216"/>
      <c r="D268" s="199" t="s">
        <v>162</v>
      </c>
      <c r="E268" s="217"/>
      <c r="F268" s="218" t="s">
        <v>167</v>
      </c>
      <c r="H268" s="219">
        <v>50.601999999999997</v>
      </c>
      <c r="I268" s="220"/>
      <c r="L268" s="216"/>
      <c r="M268" s="221"/>
      <c r="N268" s="222"/>
      <c r="O268" s="222"/>
      <c r="P268" s="222"/>
      <c r="Q268" s="222"/>
      <c r="R268" s="222"/>
      <c r="S268" s="222"/>
      <c r="T268" s="223"/>
      <c r="AT268" s="217" t="s">
        <v>162</v>
      </c>
      <c r="AU268" s="217" t="s">
        <v>103</v>
      </c>
      <c r="AV268" s="215" t="s">
        <v>160</v>
      </c>
      <c r="AW268" s="215" t="s">
        <v>29</v>
      </c>
      <c r="AX268" s="215" t="s">
        <v>83</v>
      </c>
      <c r="AY268" s="217" t="s">
        <v>154</v>
      </c>
    </row>
    <row r="269" spans="1:65" s="33" customFormat="1" ht="24.15" customHeight="1">
      <c r="A269" s="31"/>
      <c r="B269" s="148"/>
      <c r="C269" s="184" t="s">
        <v>396</v>
      </c>
      <c r="D269" s="184" t="s">
        <v>157</v>
      </c>
      <c r="E269" s="185" t="s">
        <v>397</v>
      </c>
      <c r="F269" s="186" t="s">
        <v>398</v>
      </c>
      <c r="G269" s="187" t="s">
        <v>295</v>
      </c>
      <c r="H269" s="244"/>
      <c r="I269" s="189"/>
      <c r="J269" s="190">
        <f>ROUND(I269*H269,2)</f>
        <v>0</v>
      </c>
      <c r="K269" s="191"/>
      <c r="L269" s="32"/>
      <c r="M269" s="245"/>
      <c r="N269" s="246" t="s">
        <v>41</v>
      </c>
      <c r="O269" s="247"/>
      <c r="P269" s="248">
        <f>O269*H269</f>
        <v>0</v>
      </c>
      <c r="Q269" s="248">
        <v>0</v>
      </c>
      <c r="R269" s="248">
        <f>Q269*H269</f>
        <v>0</v>
      </c>
      <c r="S269" s="248">
        <v>0</v>
      </c>
      <c r="T269" s="249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96" t="s">
        <v>231</v>
      </c>
      <c r="AT269" s="196" t="s">
        <v>157</v>
      </c>
      <c r="AU269" s="196" t="s">
        <v>103</v>
      </c>
      <c r="AY269" s="16" t="s">
        <v>154</v>
      </c>
      <c r="BE269" s="102">
        <f>IF(N269="základná",J269,0)</f>
        <v>0</v>
      </c>
      <c r="BF269" s="102">
        <f>IF(N269="znížená",J269,0)</f>
        <v>0</v>
      </c>
      <c r="BG269" s="102">
        <f>IF(N269="zákl. prenesená",J269,0)</f>
        <v>0</v>
      </c>
      <c r="BH269" s="102">
        <f>IF(N269="zníž. prenesená",J269,0)</f>
        <v>0</v>
      </c>
      <c r="BI269" s="102">
        <f>IF(N269="nulová",J269,0)</f>
        <v>0</v>
      </c>
      <c r="BJ269" s="16" t="s">
        <v>103</v>
      </c>
      <c r="BK269" s="102">
        <f>ROUND(I269*H269,2)</f>
        <v>0</v>
      </c>
      <c r="BL269" s="16" t="s">
        <v>231</v>
      </c>
      <c r="BM269" s="196" t="s">
        <v>399</v>
      </c>
    </row>
    <row r="270" spans="1:65" s="33" customFormat="1" ht="6.9" customHeight="1">
      <c r="A270" s="31"/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32"/>
      <c r="M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</row>
    <row r="271" spans="1:65" ht="34.200000000000003" customHeight="1">
      <c r="C271" s="279" t="s">
        <v>400</v>
      </c>
      <c r="D271" s="279"/>
      <c r="E271" s="279"/>
      <c r="F271" s="279"/>
      <c r="G271" s="279"/>
      <c r="H271" s="279"/>
      <c r="I271" s="279"/>
    </row>
    <row r="272" spans="1:65" ht="38.549999999999997" customHeight="1">
      <c r="C272" s="279" t="s">
        <v>401</v>
      </c>
      <c r="D272" s="279"/>
      <c r="E272" s="279"/>
      <c r="F272" s="279"/>
      <c r="G272" s="279"/>
      <c r="H272" s="279"/>
      <c r="I272" s="279"/>
    </row>
    <row r="273" spans="3:9" ht="39.450000000000003" customHeight="1">
      <c r="C273" s="279" t="s">
        <v>402</v>
      </c>
      <c r="D273" s="279"/>
      <c r="E273" s="279"/>
      <c r="F273" s="279"/>
      <c r="G273" s="279"/>
      <c r="H273" s="279"/>
      <c r="I273" s="279"/>
    </row>
    <row r="274" spans="3:9" ht="36" customHeight="1">
      <c r="C274" s="279" t="s">
        <v>403</v>
      </c>
      <c r="D274" s="279"/>
      <c r="E274" s="279"/>
      <c r="F274" s="279"/>
      <c r="G274" s="279"/>
      <c r="H274" s="279"/>
      <c r="I274" s="279"/>
    </row>
    <row r="275" spans="3:9" ht="33.299999999999997" customHeight="1">
      <c r="C275" s="279" t="s">
        <v>404</v>
      </c>
      <c r="D275" s="279"/>
      <c r="E275" s="279"/>
      <c r="F275" s="279"/>
      <c r="G275" s="279"/>
      <c r="H275" s="279"/>
      <c r="I275" s="279"/>
    </row>
    <row r="276" spans="3:9" ht="79.05" customHeight="1">
      <c r="C276" s="280" t="s">
        <v>405</v>
      </c>
      <c r="D276" s="280"/>
      <c r="E276" s="280"/>
      <c r="F276" s="280"/>
      <c r="G276" s="280"/>
      <c r="H276" s="280"/>
      <c r="I276" s="280"/>
    </row>
    <row r="277" spans="3:9" ht="42.45" customHeight="1"/>
    <row r="278" spans="3:9" ht="42.45" customHeight="1"/>
    <row r="279" spans="3:9" ht="42.45" customHeight="1"/>
    <row r="280" spans="3:9" ht="42.45" customHeight="1"/>
    <row r="281" spans="3:9" ht="42.45" customHeight="1"/>
    <row r="282" spans="3:9" ht="42.45" customHeight="1"/>
    <row r="283" spans="3:9" ht="42.45" customHeight="1"/>
    <row r="284" spans="3:9" ht="42.45" customHeight="1"/>
    <row r="285" spans="3:9" ht="42.45" customHeight="1"/>
  </sheetData>
  <autoFilter ref="C134:K269"/>
  <mergeCells count="20">
    <mergeCell ref="C272:I272"/>
    <mergeCell ref="C273:I273"/>
    <mergeCell ref="C274:I274"/>
    <mergeCell ref="C275:I275"/>
    <mergeCell ref="C276:I276"/>
    <mergeCell ref="D112:F112"/>
    <mergeCell ref="D113:F113"/>
    <mergeCell ref="E125:H125"/>
    <mergeCell ref="E127:H127"/>
    <mergeCell ref="C271:I271"/>
    <mergeCell ref="E85:H85"/>
    <mergeCell ref="E87:H87"/>
    <mergeCell ref="D109:F109"/>
    <mergeCell ref="D110:F110"/>
    <mergeCell ref="D111:F111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scale="89" fitToHeight="100" orientation="portrait" horizontalDpi="300" verticalDpi="300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1"/>
  <sheetViews>
    <sheetView showGridLines="0" view="pageBreakPreview" topLeftCell="A145" zoomScale="85" zoomScaleNormal="100" zoomScalePageLayoutView="85" workbookViewId="0">
      <selection activeCellId="1" sqref="A276:XFD276 A1"/>
    </sheetView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1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87</v>
      </c>
    </row>
    <row r="3" spans="1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1:46" ht="24.9" customHeight="1">
      <c r="B4" s="19"/>
      <c r="D4" s="20" t="s">
        <v>107</v>
      </c>
      <c r="L4" s="19"/>
      <c r="M4" s="109" t="s">
        <v>8</v>
      </c>
      <c r="AT4" s="16" t="s">
        <v>2</v>
      </c>
    </row>
    <row r="5" spans="1:46" ht="6.9" customHeight="1">
      <c r="B5" s="19"/>
      <c r="L5" s="19"/>
    </row>
    <row r="6" spans="1:46" ht="12" customHeight="1">
      <c r="B6" s="19"/>
      <c r="D6" s="25" t="s">
        <v>13</v>
      </c>
      <c r="L6" s="19"/>
    </row>
    <row r="7" spans="1:46" ht="16.5" customHeight="1">
      <c r="B7" s="19"/>
      <c r="E7" s="277" t="str">
        <f>'Rekapitulácia stavby'!K6</f>
        <v>Rekonštrukcia ŽELEZNIČNÁ STANICA LOZORNO</v>
      </c>
      <c r="F7" s="277"/>
      <c r="G7" s="277"/>
      <c r="H7" s="277"/>
      <c r="L7" s="19"/>
    </row>
    <row r="8" spans="1:46" s="33" customFormat="1" ht="12" customHeight="1">
      <c r="A8" s="31"/>
      <c r="B8" s="32"/>
      <c r="C8" s="31"/>
      <c r="D8" s="25" t="s">
        <v>114</v>
      </c>
      <c r="E8" s="31"/>
      <c r="F8" s="31"/>
      <c r="G8" s="31"/>
      <c r="H8" s="31"/>
      <c r="I8" s="31"/>
      <c r="J8" s="31"/>
      <c r="K8" s="31"/>
      <c r="L8" s="4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33" customFormat="1" ht="16.5" customHeight="1">
      <c r="A9" s="31"/>
      <c r="B9" s="32"/>
      <c r="C9" s="31"/>
      <c r="D9" s="31"/>
      <c r="E9" s="260" t="s">
        <v>406</v>
      </c>
      <c r="F9" s="260"/>
      <c r="G9" s="260"/>
      <c r="H9" s="260"/>
      <c r="I9" s="31"/>
      <c r="J9" s="31"/>
      <c r="K9" s="31"/>
      <c r="L9" s="4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33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33" customFormat="1" ht="12" customHeight="1">
      <c r="A11" s="31"/>
      <c r="B11" s="32"/>
      <c r="C11" s="31"/>
      <c r="D11" s="25" t="s">
        <v>15</v>
      </c>
      <c r="E11" s="31"/>
      <c r="F11" s="26" t="s">
        <v>75</v>
      </c>
      <c r="G11" s="31"/>
      <c r="H11" s="31"/>
      <c r="I11" s="25" t="s">
        <v>16</v>
      </c>
      <c r="J11" s="26"/>
      <c r="K11" s="31"/>
      <c r="L11" s="4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33" customFormat="1" ht="12" customHeight="1">
      <c r="A12" s="31"/>
      <c r="B12" s="32"/>
      <c r="C12" s="31"/>
      <c r="D12" s="25" t="s">
        <v>17</v>
      </c>
      <c r="E12" s="31"/>
      <c r="F12" s="26" t="s">
        <v>18</v>
      </c>
      <c r="G12" s="31"/>
      <c r="H12" s="31"/>
      <c r="I12" s="25" t="s">
        <v>19</v>
      </c>
      <c r="J12" s="110" t="str">
        <f>'Rekapitulácia stavby'!AN8</f>
        <v>31. 7. 2024</v>
      </c>
      <c r="K12" s="31"/>
      <c r="L12" s="4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33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33" customFormat="1" ht="12" customHeight="1">
      <c r="A14" s="31"/>
      <c r="B14" s="32"/>
      <c r="C14" s="31"/>
      <c r="D14" s="25" t="s">
        <v>21</v>
      </c>
      <c r="E14" s="31"/>
      <c r="F14" s="31"/>
      <c r="G14" s="31"/>
      <c r="H14" s="31"/>
      <c r="I14" s="25" t="s">
        <v>22</v>
      </c>
      <c r="J14" s="26"/>
      <c r="K14" s="31"/>
      <c r="L14" s="4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33" customFormat="1" ht="18" customHeight="1">
      <c r="A15" s="31"/>
      <c r="B15" s="32"/>
      <c r="C15" s="31"/>
      <c r="D15" s="31"/>
      <c r="E15" s="26" t="s">
        <v>23</v>
      </c>
      <c r="F15" s="31"/>
      <c r="G15" s="31"/>
      <c r="H15" s="31"/>
      <c r="I15" s="25" t="s">
        <v>24</v>
      </c>
      <c r="J15" s="26"/>
      <c r="K15" s="31"/>
      <c r="L15" s="4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33" customFormat="1" ht="6.9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33" customFormat="1" ht="12" customHeight="1">
      <c r="A17" s="31"/>
      <c r="B17" s="32"/>
      <c r="C17" s="31"/>
      <c r="D17" s="25" t="s">
        <v>25</v>
      </c>
      <c r="E17" s="31"/>
      <c r="F17" s="31"/>
      <c r="G17" s="31"/>
      <c r="H17" s="31"/>
      <c r="I17" s="25" t="s">
        <v>22</v>
      </c>
      <c r="J17" s="27" t="str">
        <f>'Rekapitulácia stavby'!AN13</f>
        <v>Vyplň údaj</v>
      </c>
      <c r="K17" s="31"/>
      <c r="L17" s="4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33" customFormat="1" ht="18" customHeight="1">
      <c r="A18" s="31"/>
      <c r="B18" s="32"/>
      <c r="C18" s="31"/>
      <c r="D18" s="31"/>
      <c r="E18" s="278" t="str">
        <f>'Rekapitulácia stavby'!E14</f>
        <v>Vyplň údaj</v>
      </c>
      <c r="F18" s="278"/>
      <c r="G18" s="278"/>
      <c r="H18" s="278"/>
      <c r="I18" s="25" t="s">
        <v>24</v>
      </c>
      <c r="J18" s="27" t="str">
        <f>'Rekapitulácia stavby'!AN14</f>
        <v>Vyplň údaj</v>
      </c>
      <c r="K18" s="31"/>
      <c r="L18" s="4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33" customFormat="1" ht="6.9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33" customFormat="1" ht="12" customHeight="1">
      <c r="A20" s="31"/>
      <c r="B20" s="32"/>
      <c r="C20" s="31"/>
      <c r="D20" s="25" t="s">
        <v>27</v>
      </c>
      <c r="E20" s="31"/>
      <c r="F20" s="31"/>
      <c r="G20" s="31"/>
      <c r="H20" s="31"/>
      <c r="I20" s="25" t="s">
        <v>22</v>
      </c>
      <c r="J20" s="26"/>
      <c r="K20" s="31"/>
      <c r="L20" s="4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33" customFormat="1" ht="18" customHeight="1">
      <c r="A21" s="31"/>
      <c r="B21" s="32"/>
      <c r="C21" s="31"/>
      <c r="D21" s="31"/>
      <c r="E21" s="26" t="s">
        <v>28</v>
      </c>
      <c r="F21" s="31"/>
      <c r="G21" s="31"/>
      <c r="H21" s="31"/>
      <c r="I21" s="25" t="s">
        <v>24</v>
      </c>
      <c r="J21" s="26"/>
      <c r="K21" s="31"/>
      <c r="L21" s="4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33" customFormat="1" ht="6.9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33" customFormat="1" ht="12" customHeight="1">
      <c r="A23" s="31"/>
      <c r="B23" s="32"/>
      <c r="C23" s="31"/>
      <c r="D23" s="25" t="s">
        <v>30</v>
      </c>
      <c r="E23" s="31"/>
      <c r="F23" s="31"/>
      <c r="G23" s="31"/>
      <c r="H23" s="31"/>
      <c r="I23" s="25" t="s">
        <v>22</v>
      </c>
      <c r="J23" s="26" t="str">
        <f>IF('Rekapitulácia stavby'!AN19="","",'Rekapitulácia stavby'!AN19)</f>
        <v/>
      </c>
      <c r="K23" s="31"/>
      <c r="L23" s="4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33" customFormat="1" ht="18" customHeight="1">
      <c r="A24" s="31"/>
      <c r="B24" s="32"/>
      <c r="C24" s="31"/>
      <c r="D24" s="31"/>
      <c r="E24" s="26" t="str">
        <f>IF('Rekapitulácia stavby'!E20="","",'Rekapitulácia stavby'!E20)</f>
        <v xml:space="preserve"> </v>
      </c>
      <c r="F24" s="31"/>
      <c r="G24" s="31"/>
      <c r="H24" s="31"/>
      <c r="I24" s="25" t="s">
        <v>24</v>
      </c>
      <c r="J24" s="26" t="str">
        <f>IF('Rekapitulácia stavby'!AN20="","",'Rekapitulácia stavby'!AN20)</f>
        <v/>
      </c>
      <c r="K24" s="31"/>
      <c r="L24" s="4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33" customFormat="1" ht="6.9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33" customFormat="1" ht="12" customHeight="1">
      <c r="A26" s="31"/>
      <c r="B26" s="32"/>
      <c r="C26" s="31"/>
      <c r="D26" s="25" t="s">
        <v>32</v>
      </c>
      <c r="E26" s="31"/>
      <c r="F26" s="31"/>
      <c r="G26" s="31"/>
      <c r="H26" s="31"/>
      <c r="I26" s="31"/>
      <c r="J26" s="31"/>
      <c r="K26" s="31"/>
      <c r="L26" s="4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114" customFormat="1" ht="16.5" customHeight="1">
      <c r="A27" s="111"/>
      <c r="B27" s="112"/>
      <c r="C27" s="111"/>
      <c r="D27" s="111"/>
      <c r="E27" s="9"/>
      <c r="F27" s="9"/>
      <c r="G27" s="9"/>
      <c r="H27" s="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33" customFormat="1" ht="6.9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33" customFormat="1" ht="6.9" customHeight="1">
      <c r="A29" s="31"/>
      <c r="B29" s="32"/>
      <c r="C29" s="31"/>
      <c r="D29" s="70"/>
      <c r="E29" s="70"/>
      <c r="F29" s="70"/>
      <c r="G29" s="70"/>
      <c r="H29" s="70"/>
      <c r="I29" s="70"/>
      <c r="J29" s="70"/>
      <c r="K29" s="70"/>
      <c r="L29" s="4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33" customFormat="1" ht="14.4" customHeight="1">
      <c r="A30" s="31"/>
      <c r="B30" s="32"/>
      <c r="C30" s="31"/>
      <c r="D30" s="26" t="s">
        <v>116</v>
      </c>
      <c r="E30" s="31"/>
      <c r="F30" s="31"/>
      <c r="G30" s="31"/>
      <c r="H30" s="31"/>
      <c r="I30" s="31"/>
      <c r="J30" s="115">
        <f>J96</f>
        <v>0</v>
      </c>
      <c r="K30" s="31"/>
      <c r="L30" s="4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33" customFormat="1" ht="14.4" customHeight="1">
      <c r="A31" s="31"/>
      <c r="B31" s="32"/>
      <c r="C31" s="31"/>
      <c r="D31" s="30" t="s">
        <v>94</v>
      </c>
      <c r="E31" s="31"/>
      <c r="F31" s="31"/>
      <c r="G31" s="31"/>
      <c r="H31" s="31"/>
      <c r="I31" s="31"/>
      <c r="J31" s="115">
        <f>J103</f>
        <v>0</v>
      </c>
      <c r="K31" s="31"/>
      <c r="L31" s="4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33" customFormat="1" ht="25.5" customHeight="1">
      <c r="A32" s="31"/>
      <c r="B32" s="32"/>
      <c r="C32" s="31"/>
      <c r="D32" s="116" t="s">
        <v>35</v>
      </c>
      <c r="E32" s="31"/>
      <c r="F32" s="31"/>
      <c r="G32" s="31"/>
      <c r="H32" s="31"/>
      <c r="I32" s="31"/>
      <c r="J32" s="117">
        <f>ROUND(J30 + J31, 2)</f>
        <v>0</v>
      </c>
      <c r="K32" s="31"/>
      <c r="L32" s="4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33" customFormat="1" ht="6.9" customHeight="1">
      <c r="A33" s="31"/>
      <c r="B33" s="32"/>
      <c r="C33" s="31"/>
      <c r="D33" s="70"/>
      <c r="E33" s="70"/>
      <c r="F33" s="70"/>
      <c r="G33" s="70"/>
      <c r="H33" s="70"/>
      <c r="I33" s="70"/>
      <c r="J33" s="70"/>
      <c r="K33" s="70"/>
      <c r="L33" s="4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33" customFormat="1" ht="14.4" customHeight="1">
      <c r="A34" s="31"/>
      <c r="B34" s="32"/>
      <c r="C34" s="31"/>
      <c r="D34" s="31"/>
      <c r="E34" s="31"/>
      <c r="F34" s="118" t="s">
        <v>37</v>
      </c>
      <c r="G34" s="31"/>
      <c r="H34" s="31"/>
      <c r="I34" s="118" t="s">
        <v>36</v>
      </c>
      <c r="J34" s="118" t="s">
        <v>38</v>
      </c>
      <c r="K34" s="31"/>
      <c r="L34" s="4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33" customFormat="1" ht="14.4" customHeight="1">
      <c r="A35" s="31"/>
      <c r="B35" s="32"/>
      <c r="C35" s="31"/>
      <c r="D35" s="119" t="s">
        <v>39</v>
      </c>
      <c r="E35" s="38" t="s">
        <v>40</v>
      </c>
      <c r="F35" s="120">
        <f>ROUND((SUM(BE103:BE110) + SUM(BE130:BE170)),  2)</f>
        <v>0</v>
      </c>
      <c r="G35" s="121"/>
      <c r="H35" s="121"/>
      <c r="I35" s="122">
        <v>0.2</v>
      </c>
      <c r="J35" s="120">
        <f>ROUND(((SUM(BE103:BE110) + SUM(BE130:BE170))*I35),  2)</f>
        <v>0</v>
      </c>
      <c r="K35" s="31"/>
      <c r="L35" s="4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33" customFormat="1" ht="14.4" customHeight="1">
      <c r="A36" s="31"/>
      <c r="B36" s="32"/>
      <c r="C36" s="31"/>
      <c r="D36" s="31"/>
      <c r="E36" s="38" t="s">
        <v>41</v>
      </c>
      <c r="F36" s="120">
        <f>ROUND((SUM(BF103:BF110) + SUM(BF130:BF170)),  2)</f>
        <v>0</v>
      </c>
      <c r="G36" s="121"/>
      <c r="H36" s="121"/>
      <c r="I36" s="122">
        <v>0.2</v>
      </c>
      <c r="J36" s="120">
        <f>ROUND(((SUM(BF103:BF110) + SUM(BF130:BF170))*I36),  2)</f>
        <v>0</v>
      </c>
      <c r="K36" s="31"/>
      <c r="L36" s="4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33" customFormat="1" ht="14.4" hidden="1" customHeight="1">
      <c r="A37" s="31"/>
      <c r="B37" s="32"/>
      <c r="C37" s="31"/>
      <c r="D37" s="31"/>
      <c r="E37" s="25" t="s">
        <v>42</v>
      </c>
      <c r="F37" s="123">
        <f>ROUND((SUM(BG103:BG110) + SUM(BG130:BG170)),  2)</f>
        <v>0</v>
      </c>
      <c r="G37" s="31"/>
      <c r="H37" s="31"/>
      <c r="I37" s="124">
        <v>0.2</v>
      </c>
      <c r="J37" s="123">
        <f>0</f>
        <v>0</v>
      </c>
      <c r="K37" s="31"/>
      <c r="L37" s="4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33" customFormat="1" ht="14.4" hidden="1" customHeight="1">
      <c r="A38" s="31"/>
      <c r="B38" s="32"/>
      <c r="C38" s="31"/>
      <c r="D38" s="31"/>
      <c r="E38" s="25" t="s">
        <v>43</v>
      </c>
      <c r="F38" s="123">
        <f>ROUND((SUM(BH103:BH110) + SUM(BH130:BH170)),  2)</f>
        <v>0</v>
      </c>
      <c r="G38" s="31"/>
      <c r="H38" s="31"/>
      <c r="I38" s="124">
        <v>0.2</v>
      </c>
      <c r="J38" s="123">
        <f>0</f>
        <v>0</v>
      </c>
      <c r="K38" s="31"/>
      <c r="L38" s="4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33" customFormat="1" ht="14.4" hidden="1" customHeight="1">
      <c r="A39" s="31"/>
      <c r="B39" s="32"/>
      <c r="C39" s="31"/>
      <c r="D39" s="31"/>
      <c r="E39" s="38" t="s">
        <v>44</v>
      </c>
      <c r="F39" s="120">
        <f>ROUND((SUM(BI103:BI110) + SUM(BI130:BI170)),  2)</f>
        <v>0</v>
      </c>
      <c r="G39" s="121"/>
      <c r="H39" s="121"/>
      <c r="I39" s="122">
        <v>0</v>
      </c>
      <c r="J39" s="120">
        <f>0</f>
        <v>0</v>
      </c>
      <c r="K39" s="31"/>
      <c r="L39" s="4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33" customFormat="1" ht="6.9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33" customFormat="1" ht="25.5" customHeight="1">
      <c r="A41" s="31"/>
      <c r="B41" s="32"/>
      <c r="C41" s="107"/>
      <c r="D41" s="125" t="s">
        <v>45</v>
      </c>
      <c r="E41" s="64"/>
      <c r="F41" s="64"/>
      <c r="G41" s="126" t="s">
        <v>46</v>
      </c>
      <c r="H41" s="127" t="s">
        <v>47</v>
      </c>
      <c r="I41" s="64"/>
      <c r="J41" s="128">
        <f>SUM(J32:J39)</f>
        <v>0</v>
      </c>
      <c r="K41" s="129"/>
      <c r="L41" s="45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33" customFormat="1" ht="14.4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ht="14.4" customHeight="1">
      <c r="B43" s="19"/>
      <c r="L43" s="19"/>
    </row>
    <row r="44" spans="1:31" ht="14.4" customHeight="1">
      <c r="B44" s="19"/>
      <c r="L44" s="19"/>
    </row>
    <row r="45" spans="1:31" ht="14.4" customHeight="1">
      <c r="B45" s="19"/>
      <c r="L45" s="19"/>
    </row>
    <row r="46" spans="1:31" ht="14.4" customHeight="1">
      <c r="B46" s="19"/>
      <c r="L46" s="19"/>
    </row>
    <row r="47" spans="1:31" ht="14.4" customHeight="1">
      <c r="B47" s="19"/>
      <c r="L47" s="19"/>
    </row>
    <row r="48" spans="1:31" ht="14.4" customHeight="1">
      <c r="B48" s="19"/>
      <c r="L48" s="19"/>
    </row>
    <row r="49" spans="1:31" ht="14.4" customHeight="1">
      <c r="B49" s="19"/>
      <c r="L49" s="19"/>
    </row>
    <row r="50" spans="1:31" s="33" customFormat="1" ht="14.4" customHeight="1">
      <c r="B50" s="45"/>
      <c r="D50" s="46" t="s">
        <v>48</v>
      </c>
      <c r="E50" s="47"/>
      <c r="F50" s="47"/>
      <c r="G50" s="46" t="s">
        <v>49</v>
      </c>
      <c r="H50" s="47"/>
      <c r="I50" s="47"/>
      <c r="J50" s="47"/>
      <c r="K50" s="47"/>
      <c r="L50" s="45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33" customFormat="1" ht="13.2">
      <c r="A61" s="31"/>
      <c r="B61" s="32"/>
      <c r="C61" s="31"/>
      <c r="D61" s="48" t="s">
        <v>50</v>
      </c>
      <c r="E61" s="35"/>
      <c r="F61" s="130" t="s">
        <v>51</v>
      </c>
      <c r="G61" s="48" t="s">
        <v>50</v>
      </c>
      <c r="H61" s="35"/>
      <c r="I61" s="35"/>
      <c r="J61" s="131" t="s">
        <v>51</v>
      </c>
      <c r="K61" s="35"/>
      <c r="L61" s="4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33" customFormat="1" ht="13.2">
      <c r="A65" s="31"/>
      <c r="B65" s="32"/>
      <c r="C65" s="31"/>
      <c r="D65" s="46" t="s">
        <v>52</v>
      </c>
      <c r="E65" s="49"/>
      <c r="F65" s="49"/>
      <c r="G65" s="46" t="s">
        <v>53</v>
      </c>
      <c r="H65" s="49"/>
      <c r="I65" s="49"/>
      <c r="J65" s="49"/>
      <c r="K65" s="49"/>
      <c r="L65" s="4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33" customFormat="1" ht="13.2">
      <c r="A76" s="31"/>
      <c r="B76" s="32"/>
      <c r="C76" s="31"/>
      <c r="D76" s="48" t="s">
        <v>50</v>
      </c>
      <c r="E76" s="35"/>
      <c r="F76" s="130" t="s">
        <v>51</v>
      </c>
      <c r="G76" s="48" t="s">
        <v>50</v>
      </c>
      <c r="H76" s="35"/>
      <c r="I76" s="35"/>
      <c r="J76" s="131" t="s">
        <v>51</v>
      </c>
      <c r="K76" s="35"/>
      <c r="L76" s="4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33" customFormat="1" ht="14.4" customHeight="1">
      <c r="A77" s="31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33" customFormat="1" ht="6.9" customHeight="1">
      <c r="A81" s="31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33" customFormat="1" ht="24.9" customHeight="1">
      <c r="A82" s="31"/>
      <c r="B82" s="32"/>
      <c r="C82" s="20" t="s">
        <v>117</v>
      </c>
      <c r="D82" s="31"/>
      <c r="E82" s="31"/>
      <c r="F82" s="31"/>
      <c r="G82" s="31"/>
      <c r="H82" s="31"/>
      <c r="I82" s="31"/>
      <c r="J82" s="31"/>
      <c r="K82" s="31"/>
      <c r="L82" s="4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33" customFormat="1" ht="6.9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33" customFormat="1" ht="12" customHeight="1">
      <c r="A84" s="31"/>
      <c r="B84" s="32"/>
      <c r="C84" s="25" t="s">
        <v>13</v>
      </c>
      <c r="D84" s="31"/>
      <c r="E84" s="31"/>
      <c r="F84" s="31"/>
      <c r="G84" s="31"/>
      <c r="H84" s="31"/>
      <c r="I84" s="31"/>
      <c r="J84" s="31"/>
      <c r="K84" s="31"/>
      <c r="L84" s="4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33" customFormat="1" ht="16.5" customHeight="1">
      <c r="A85" s="31"/>
      <c r="B85" s="32"/>
      <c r="C85" s="31"/>
      <c r="D85" s="31"/>
      <c r="E85" s="277" t="str">
        <f>E7</f>
        <v>Rekonštrukcia ŽELEZNIČNÁ STANICA LOZORNO</v>
      </c>
      <c r="F85" s="277"/>
      <c r="G85" s="277"/>
      <c r="H85" s="277"/>
      <c r="I85" s="31"/>
      <c r="J85" s="31"/>
      <c r="K85" s="31"/>
      <c r="L85" s="4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33" customFormat="1" ht="12" customHeight="1">
      <c r="A86" s="31"/>
      <c r="B86" s="32"/>
      <c r="C86" s="25" t="s">
        <v>114</v>
      </c>
      <c r="D86" s="31"/>
      <c r="E86" s="31"/>
      <c r="F86" s="31"/>
      <c r="G86" s="31"/>
      <c r="H86" s="31"/>
      <c r="I86" s="31"/>
      <c r="J86" s="31"/>
      <c r="K86" s="31"/>
      <c r="L86" s="4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33" customFormat="1" ht="16.5" customHeight="1">
      <c r="A87" s="31"/>
      <c r="B87" s="32"/>
      <c r="C87" s="31"/>
      <c r="D87" s="31"/>
      <c r="E87" s="260" t="str">
        <f>E9</f>
        <v>02 - Bleskozvod a uzemnenie</v>
      </c>
      <c r="F87" s="260"/>
      <c r="G87" s="260"/>
      <c r="H87" s="260"/>
      <c r="I87" s="31"/>
      <c r="J87" s="31"/>
      <c r="K87" s="31"/>
      <c r="L87" s="4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33" customFormat="1" ht="6.9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33" customFormat="1" ht="12" customHeight="1">
      <c r="A89" s="31"/>
      <c r="B89" s="32"/>
      <c r="C89" s="25" t="s">
        <v>17</v>
      </c>
      <c r="D89" s="31"/>
      <c r="E89" s="31"/>
      <c r="F89" s="26" t="str">
        <f>F12</f>
        <v>Lozorno</v>
      </c>
      <c r="G89" s="31"/>
      <c r="H89" s="31"/>
      <c r="I89" s="25" t="s">
        <v>19</v>
      </c>
      <c r="J89" s="110" t="str">
        <f>IF(J12="","",J12)</f>
        <v>31. 7. 2024</v>
      </c>
      <c r="K89" s="31"/>
      <c r="L89" s="4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33" customFormat="1" ht="6.9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33" customFormat="1" ht="25.65" customHeight="1">
      <c r="A91" s="31"/>
      <c r="B91" s="32"/>
      <c r="C91" s="25" t="s">
        <v>21</v>
      </c>
      <c r="D91" s="31"/>
      <c r="E91" s="31"/>
      <c r="F91" s="26" t="str">
        <f>E15</f>
        <v>obec Lozorno</v>
      </c>
      <c r="G91" s="31"/>
      <c r="H91" s="31"/>
      <c r="I91" s="25" t="s">
        <v>27</v>
      </c>
      <c r="J91" s="132" t="str">
        <f>E21</f>
        <v>Arch. kancelária: ČERVENÁSVITEK</v>
      </c>
      <c r="K91" s="31"/>
      <c r="L91" s="4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33" customFormat="1" ht="15.15" customHeight="1">
      <c r="A92" s="31"/>
      <c r="B92" s="32"/>
      <c r="C92" s="25" t="s">
        <v>25</v>
      </c>
      <c r="D92" s="31"/>
      <c r="E92" s="31"/>
      <c r="F92" s="26" t="str">
        <f>IF(E18="","",E18)</f>
        <v>Vyplň údaj</v>
      </c>
      <c r="G92" s="31"/>
      <c r="H92" s="31"/>
      <c r="I92" s="25" t="s">
        <v>30</v>
      </c>
      <c r="J92" s="132" t="str">
        <f>E24</f>
        <v xml:space="preserve"> </v>
      </c>
      <c r="K92" s="31"/>
      <c r="L92" s="4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33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33" customFormat="1" ht="29.25" customHeight="1">
      <c r="A94" s="31"/>
      <c r="B94" s="32"/>
      <c r="C94" s="133" t="s">
        <v>118</v>
      </c>
      <c r="D94" s="107"/>
      <c r="E94" s="107"/>
      <c r="F94" s="107"/>
      <c r="G94" s="107"/>
      <c r="H94" s="107"/>
      <c r="I94" s="107"/>
      <c r="J94" s="134" t="s">
        <v>119</v>
      </c>
      <c r="K94" s="107"/>
      <c r="L94" s="4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33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33" customFormat="1" ht="22.8" customHeight="1">
      <c r="A96" s="31"/>
      <c r="B96" s="32"/>
      <c r="C96" s="135" t="s">
        <v>120</v>
      </c>
      <c r="D96" s="31"/>
      <c r="E96" s="31"/>
      <c r="F96" s="31"/>
      <c r="G96" s="31"/>
      <c r="H96" s="31"/>
      <c r="I96" s="31"/>
      <c r="J96" s="117">
        <f>J130</f>
        <v>0</v>
      </c>
      <c r="K96" s="31"/>
      <c r="L96" s="4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121</v>
      </c>
    </row>
    <row r="97" spans="1:65" s="136" customFormat="1" ht="24.9" customHeight="1">
      <c r="B97" s="137"/>
      <c r="D97" s="138" t="s">
        <v>407</v>
      </c>
      <c r="E97" s="139"/>
      <c r="F97" s="139"/>
      <c r="G97" s="139"/>
      <c r="H97" s="139"/>
      <c r="I97" s="139"/>
      <c r="J97" s="140">
        <f>J131</f>
        <v>0</v>
      </c>
      <c r="L97" s="137"/>
    </row>
    <row r="98" spans="1:65" s="141" customFormat="1" ht="19.95" customHeight="1">
      <c r="B98" s="142"/>
      <c r="D98" s="143" t="s">
        <v>408</v>
      </c>
      <c r="E98" s="144"/>
      <c r="F98" s="144"/>
      <c r="G98" s="144"/>
      <c r="H98" s="144"/>
      <c r="I98" s="144"/>
      <c r="J98" s="145">
        <f>J132</f>
        <v>0</v>
      </c>
      <c r="L98" s="142"/>
    </row>
    <row r="99" spans="1:65" s="141" customFormat="1" ht="19.95" customHeight="1">
      <c r="B99" s="142"/>
      <c r="D99" s="143" t="s">
        <v>409</v>
      </c>
      <c r="E99" s="144"/>
      <c r="F99" s="144"/>
      <c r="G99" s="144"/>
      <c r="H99" s="144"/>
      <c r="I99" s="144"/>
      <c r="J99" s="145">
        <f>J146</f>
        <v>0</v>
      </c>
      <c r="L99" s="142"/>
    </row>
    <row r="100" spans="1:65" s="141" customFormat="1" ht="19.95" customHeight="1">
      <c r="B100" s="142"/>
      <c r="D100" s="143" t="s">
        <v>410</v>
      </c>
      <c r="E100" s="144"/>
      <c r="F100" s="144"/>
      <c r="G100" s="144"/>
      <c r="H100" s="144"/>
      <c r="I100" s="144"/>
      <c r="J100" s="145">
        <f>J168</f>
        <v>0</v>
      </c>
      <c r="L100" s="142"/>
    </row>
    <row r="101" spans="1:65" s="33" customFormat="1" ht="21.9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5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33" customFormat="1" ht="6.9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5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33" customFormat="1" ht="29.25" customHeight="1">
      <c r="A103" s="31"/>
      <c r="B103" s="32"/>
      <c r="C103" s="135" t="s">
        <v>131</v>
      </c>
      <c r="D103" s="31"/>
      <c r="E103" s="31"/>
      <c r="F103" s="31"/>
      <c r="G103" s="31"/>
      <c r="H103" s="31"/>
      <c r="I103" s="31"/>
      <c r="J103" s="146">
        <f>ROUND(J104 + J105 + J106 + J107 + J108 + J109,2)</f>
        <v>0</v>
      </c>
      <c r="K103" s="31"/>
      <c r="L103" s="45"/>
      <c r="N103" s="147" t="s">
        <v>39</v>
      </c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33" customFormat="1" ht="18" customHeight="1">
      <c r="A104" s="31"/>
      <c r="B104" s="148"/>
      <c r="C104" s="149"/>
      <c r="D104" s="275" t="s">
        <v>132</v>
      </c>
      <c r="E104" s="275"/>
      <c r="F104" s="275"/>
      <c r="G104" s="149"/>
      <c r="H104" s="149"/>
      <c r="I104" s="149"/>
      <c r="J104" s="150">
        <v>0</v>
      </c>
      <c r="K104" s="149"/>
      <c r="L104" s="151"/>
      <c r="M104" s="152"/>
      <c r="N104" s="153" t="s">
        <v>41</v>
      </c>
      <c r="O104" s="152"/>
      <c r="P104" s="152"/>
      <c r="Q104" s="152"/>
      <c r="R104" s="152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4" t="s">
        <v>133</v>
      </c>
      <c r="AZ104" s="152"/>
      <c r="BA104" s="152"/>
      <c r="BB104" s="152"/>
      <c r="BC104" s="152"/>
      <c r="BD104" s="152"/>
      <c r="BE104" s="155">
        <f t="shared" ref="BE104:BE109" si="0">IF(N104="základná",J104,0)</f>
        <v>0</v>
      </c>
      <c r="BF104" s="155">
        <f t="shared" ref="BF104:BF109" si="1">IF(N104="znížená",J104,0)</f>
        <v>0</v>
      </c>
      <c r="BG104" s="155">
        <f t="shared" ref="BG104:BG109" si="2">IF(N104="zákl. prenesená",J104,0)</f>
        <v>0</v>
      </c>
      <c r="BH104" s="155">
        <f t="shared" ref="BH104:BH109" si="3">IF(N104="zníž. prenesená",J104,0)</f>
        <v>0</v>
      </c>
      <c r="BI104" s="155">
        <f t="shared" ref="BI104:BI109" si="4">IF(N104="nulová",J104,0)</f>
        <v>0</v>
      </c>
      <c r="BJ104" s="154" t="s">
        <v>103</v>
      </c>
      <c r="BK104" s="152"/>
      <c r="BL104" s="152"/>
      <c r="BM104" s="152"/>
    </row>
    <row r="105" spans="1:65" s="33" customFormat="1" ht="18" customHeight="1">
      <c r="A105" s="31"/>
      <c r="B105" s="148"/>
      <c r="C105" s="149"/>
      <c r="D105" s="275" t="s">
        <v>134</v>
      </c>
      <c r="E105" s="275"/>
      <c r="F105" s="275"/>
      <c r="G105" s="149"/>
      <c r="H105" s="149"/>
      <c r="I105" s="149"/>
      <c r="J105" s="150">
        <v>0</v>
      </c>
      <c r="K105" s="149"/>
      <c r="L105" s="151"/>
      <c r="M105" s="152"/>
      <c r="N105" s="153" t="s">
        <v>41</v>
      </c>
      <c r="O105" s="152"/>
      <c r="P105" s="152"/>
      <c r="Q105" s="152"/>
      <c r="R105" s="152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4" t="s">
        <v>133</v>
      </c>
      <c r="AZ105" s="152"/>
      <c r="BA105" s="152"/>
      <c r="BB105" s="152"/>
      <c r="BC105" s="152"/>
      <c r="BD105" s="152"/>
      <c r="BE105" s="155">
        <f t="shared" si="0"/>
        <v>0</v>
      </c>
      <c r="BF105" s="155">
        <f t="shared" si="1"/>
        <v>0</v>
      </c>
      <c r="BG105" s="155">
        <f t="shared" si="2"/>
        <v>0</v>
      </c>
      <c r="BH105" s="155">
        <f t="shared" si="3"/>
        <v>0</v>
      </c>
      <c r="BI105" s="155">
        <f t="shared" si="4"/>
        <v>0</v>
      </c>
      <c r="BJ105" s="154" t="s">
        <v>103</v>
      </c>
      <c r="BK105" s="152"/>
      <c r="BL105" s="152"/>
      <c r="BM105" s="152"/>
    </row>
    <row r="106" spans="1:65" s="33" customFormat="1" ht="18" customHeight="1">
      <c r="A106" s="31"/>
      <c r="B106" s="148"/>
      <c r="C106" s="149"/>
      <c r="D106" s="275" t="s">
        <v>135</v>
      </c>
      <c r="E106" s="275"/>
      <c r="F106" s="275"/>
      <c r="G106" s="149"/>
      <c r="H106" s="149"/>
      <c r="I106" s="149"/>
      <c r="J106" s="150">
        <v>0</v>
      </c>
      <c r="K106" s="149"/>
      <c r="L106" s="151"/>
      <c r="M106" s="152"/>
      <c r="N106" s="153" t="s">
        <v>41</v>
      </c>
      <c r="O106" s="152"/>
      <c r="P106" s="152"/>
      <c r="Q106" s="152"/>
      <c r="R106" s="152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4" t="s">
        <v>133</v>
      </c>
      <c r="AZ106" s="152"/>
      <c r="BA106" s="152"/>
      <c r="BB106" s="152"/>
      <c r="BC106" s="152"/>
      <c r="BD106" s="152"/>
      <c r="BE106" s="155">
        <f t="shared" si="0"/>
        <v>0</v>
      </c>
      <c r="BF106" s="155">
        <f t="shared" si="1"/>
        <v>0</v>
      </c>
      <c r="BG106" s="155">
        <f t="shared" si="2"/>
        <v>0</v>
      </c>
      <c r="BH106" s="155">
        <f t="shared" si="3"/>
        <v>0</v>
      </c>
      <c r="BI106" s="155">
        <f t="shared" si="4"/>
        <v>0</v>
      </c>
      <c r="BJ106" s="154" t="s">
        <v>103</v>
      </c>
      <c r="BK106" s="152"/>
      <c r="BL106" s="152"/>
      <c r="BM106" s="152"/>
    </row>
    <row r="107" spans="1:65" s="33" customFormat="1" ht="18" customHeight="1">
      <c r="A107" s="31"/>
      <c r="B107" s="148"/>
      <c r="C107" s="149"/>
      <c r="D107" s="275" t="s">
        <v>136</v>
      </c>
      <c r="E107" s="275"/>
      <c r="F107" s="275"/>
      <c r="G107" s="149"/>
      <c r="H107" s="149"/>
      <c r="I107" s="149"/>
      <c r="J107" s="150">
        <v>0</v>
      </c>
      <c r="K107" s="149"/>
      <c r="L107" s="151"/>
      <c r="M107" s="152"/>
      <c r="N107" s="153" t="s">
        <v>41</v>
      </c>
      <c r="O107" s="152"/>
      <c r="P107" s="152"/>
      <c r="Q107" s="152"/>
      <c r="R107" s="152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4" t="s">
        <v>133</v>
      </c>
      <c r="AZ107" s="152"/>
      <c r="BA107" s="152"/>
      <c r="BB107" s="152"/>
      <c r="BC107" s="152"/>
      <c r="BD107" s="152"/>
      <c r="BE107" s="155">
        <f t="shared" si="0"/>
        <v>0</v>
      </c>
      <c r="BF107" s="155">
        <f t="shared" si="1"/>
        <v>0</v>
      </c>
      <c r="BG107" s="155">
        <f t="shared" si="2"/>
        <v>0</v>
      </c>
      <c r="BH107" s="155">
        <f t="shared" si="3"/>
        <v>0</v>
      </c>
      <c r="BI107" s="155">
        <f t="shared" si="4"/>
        <v>0</v>
      </c>
      <c r="BJ107" s="154" t="s">
        <v>103</v>
      </c>
      <c r="BK107" s="152"/>
      <c r="BL107" s="152"/>
      <c r="BM107" s="152"/>
    </row>
    <row r="108" spans="1:65" s="33" customFormat="1" ht="18" customHeight="1">
      <c r="A108" s="31"/>
      <c r="B108" s="148"/>
      <c r="C108" s="149"/>
      <c r="D108" s="275" t="s">
        <v>137</v>
      </c>
      <c r="E108" s="275"/>
      <c r="F108" s="275"/>
      <c r="G108" s="149"/>
      <c r="H108" s="149"/>
      <c r="I108" s="149"/>
      <c r="J108" s="150">
        <v>0</v>
      </c>
      <c r="K108" s="149"/>
      <c r="L108" s="151"/>
      <c r="M108" s="152"/>
      <c r="N108" s="153" t="s">
        <v>41</v>
      </c>
      <c r="O108" s="152"/>
      <c r="P108" s="152"/>
      <c r="Q108" s="152"/>
      <c r="R108" s="152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4" t="s">
        <v>133</v>
      </c>
      <c r="AZ108" s="152"/>
      <c r="BA108" s="152"/>
      <c r="BB108" s="152"/>
      <c r="BC108" s="152"/>
      <c r="BD108" s="152"/>
      <c r="BE108" s="155">
        <f t="shared" si="0"/>
        <v>0</v>
      </c>
      <c r="BF108" s="155">
        <f t="shared" si="1"/>
        <v>0</v>
      </c>
      <c r="BG108" s="155">
        <f t="shared" si="2"/>
        <v>0</v>
      </c>
      <c r="BH108" s="155">
        <f t="shared" si="3"/>
        <v>0</v>
      </c>
      <c r="BI108" s="155">
        <f t="shared" si="4"/>
        <v>0</v>
      </c>
      <c r="BJ108" s="154" t="s">
        <v>103</v>
      </c>
      <c r="BK108" s="152"/>
      <c r="BL108" s="152"/>
      <c r="BM108" s="152"/>
    </row>
    <row r="109" spans="1:65" s="33" customFormat="1" ht="18" customHeight="1">
      <c r="A109" s="31"/>
      <c r="B109" s="148"/>
      <c r="C109" s="149"/>
      <c r="D109" s="156" t="s">
        <v>138</v>
      </c>
      <c r="E109" s="149"/>
      <c r="F109" s="149"/>
      <c r="G109" s="149"/>
      <c r="H109" s="149"/>
      <c r="I109" s="149"/>
      <c r="J109" s="150">
        <f>ROUND(J30*T109,2)</f>
        <v>0</v>
      </c>
      <c r="K109" s="149"/>
      <c r="L109" s="151"/>
      <c r="M109" s="152"/>
      <c r="N109" s="153" t="s">
        <v>41</v>
      </c>
      <c r="O109" s="152"/>
      <c r="P109" s="152"/>
      <c r="Q109" s="152"/>
      <c r="R109" s="152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4" t="s">
        <v>139</v>
      </c>
      <c r="AZ109" s="152"/>
      <c r="BA109" s="152"/>
      <c r="BB109" s="152"/>
      <c r="BC109" s="152"/>
      <c r="BD109" s="152"/>
      <c r="BE109" s="155">
        <f t="shared" si="0"/>
        <v>0</v>
      </c>
      <c r="BF109" s="155">
        <f t="shared" si="1"/>
        <v>0</v>
      </c>
      <c r="BG109" s="155">
        <f t="shared" si="2"/>
        <v>0</v>
      </c>
      <c r="BH109" s="155">
        <f t="shared" si="3"/>
        <v>0</v>
      </c>
      <c r="BI109" s="155">
        <f t="shared" si="4"/>
        <v>0</v>
      </c>
      <c r="BJ109" s="154" t="s">
        <v>103</v>
      </c>
      <c r="BK109" s="152"/>
      <c r="BL109" s="152"/>
      <c r="BM109" s="152"/>
    </row>
    <row r="110" spans="1:65" s="33" customForma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5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33" customFormat="1" ht="29.25" customHeight="1">
      <c r="A111" s="31"/>
      <c r="B111" s="32"/>
      <c r="C111" s="106" t="s">
        <v>99</v>
      </c>
      <c r="D111" s="107"/>
      <c r="E111" s="107"/>
      <c r="F111" s="107"/>
      <c r="G111" s="107"/>
      <c r="H111" s="107"/>
      <c r="I111" s="107"/>
      <c r="J111" s="157">
        <f>ROUND(J96+J103,2)</f>
        <v>0</v>
      </c>
      <c r="K111" s="107"/>
      <c r="L111" s="4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33" customFormat="1" ht="6.9" customHeight="1">
      <c r="A112" s="31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pans="1:31" s="33" customFormat="1" ht="6.9" customHeight="1">
      <c r="A116" s="31"/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4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33" customFormat="1" ht="24.9" customHeight="1">
      <c r="A117" s="31"/>
      <c r="B117" s="32"/>
      <c r="C117" s="20" t="s">
        <v>140</v>
      </c>
      <c r="D117" s="31"/>
      <c r="E117" s="31"/>
      <c r="F117" s="31"/>
      <c r="G117" s="31"/>
      <c r="H117" s="31"/>
      <c r="I117" s="31"/>
      <c r="J117" s="31"/>
      <c r="K117" s="31"/>
      <c r="L117" s="4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33" customFormat="1" ht="6.9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33" customFormat="1" ht="12" customHeight="1">
      <c r="A119" s="31"/>
      <c r="B119" s="32"/>
      <c r="C119" s="25" t="s">
        <v>13</v>
      </c>
      <c r="D119" s="31"/>
      <c r="E119" s="31"/>
      <c r="F119" s="31"/>
      <c r="G119" s="31"/>
      <c r="H119" s="31"/>
      <c r="I119" s="31"/>
      <c r="J119" s="31"/>
      <c r="K119" s="31"/>
      <c r="L119" s="4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33" customFormat="1" ht="16.5" customHeight="1">
      <c r="A120" s="31"/>
      <c r="B120" s="32"/>
      <c r="C120" s="31"/>
      <c r="D120" s="31"/>
      <c r="E120" s="277" t="str">
        <f>E7</f>
        <v>Rekonštrukcia ŽELEZNIČNÁ STANICA LOZORNO</v>
      </c>
      <c r="F120" s="277"/>
      <c r="G120" s="277"/>
      <c r="H120" s="277"/>
      <c r="I120" s="31"/>
      <c r="J120" s="31"/>
      <c r="K120" s="31"/>
      <c r="L120" s="45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33" customFormat="1" ht="12" customHeight="1">
      <c r="A121" s="31"/>
      <c r="B121" s="32"/>
      <c r="C121" s="25" t="s">
        <v>114</v>
      </c>
      <c r="D121" s="31"/>
      <c r="E121" s="31"/>
      <c r="F121" s="31"/>
      <c r="G121" s="31"/>
      <c r="H121" s="31"/>
      <c r="I121" s="31"/>
      <c r="J121" s="31"/>
      <c r="K121" s="31"/>
      <c r="L121" s="45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33" customFormat="1" ht="16.5" customHeight="1">
      <c r="A122" s="31"/>
      <c r="B122" s="32"/>
      <c r="C122" s="31"/>
      <c r="D122" s="31"/>
      <c r="E122" s="260" t="str">
        <f>E9</f>
        <v>02 - Bleskozvod a uzemnenie</v>
      </c>
      <c r="F122" s="260"/>
      <c r="G122" s="260"/>
      <c r="H122" s="260"/>
      <c r="I122" s="31"/>
      <c r="J122" s="31"/>
      <c r="K122" s="31"/>
      <c r="L122" s="4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33" customFormat="1" ht="6.9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33" customFormat="1" ht="12" customHeight="1">
      <c r="A124" s="31"/>
      <c r="B124" s="32"/>
      <c r="C124" s="25" t="s">
        <v>17</v>
      </c>
      <c r="D124" s="31"/>
      <c r="E124" s="31"/>
      <c r="F124" s="26" t="str">
        <f>F12</f>
        <v>Lozorno</v>
      </c>
      <c r="G124" s="31"/>
      <c r="H124" s="31"/>
      <c r="I124" s="25" t="s">
        <v>19</v>
      </c>
      <c r="J124" s="110" t="str">
        <f>IF(J12="","",J12)</f>
        <v>31. 7. 2024</v>
      </c>
      <c r="K124" s="31"/>
      <c r="L124" s="4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33" customFormat="1" ht="6.9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5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33" customFormat="1" ht="25.65" customHeight="1">
      <c r="A126" s="31"/>
      <c r="B126" s="32"/>
      <c r="C126" s="25" t="s">
        <v>21</v>
      </c>
      <c r="D126" s="31"/>
      <c r="E126" s="31"/>
      <c r="F126" s="26" t="str">
        <f>E15</f>
        <v>obec Lozorno</v>
      </c>
      <c r="G126" s="31"/>
      <c r="H126" s="31"/>
      <c r="I126" s="25" t="s">
        <v>27</v>
      </c>
      <c r="J126" s="132" t="str">
        <f>E21</f>
        <v>Arch. kancelária: ČERVENÁSVITEK</v>
      </c>
      <c r="K126" s="31"/>
      <c r="L126" s="45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33" customFormat="1" ht="15.15" customHeight="1">
      <c r="A127" s="31"/>
      <c r="B127" s="32"/>
      <c r="C127" s="25" t="s">
        <v>25</v>
      </c>
      <c r="D127" s="31"/>
      <c r="E127" s="31"/>
      <c r="F127" s="26" t="str">
        <f>IF(E18="","",E18)</f>
        <v>Vyplň údaj</v>
      </c>
      <c r="G127" s="31"/>
      <c r="H127" s="31"/>
      <c r="I127" s="25" t="s">
        <v>30</v>
      </c>
      <c r="J127" s="132" t="str">
        <f>E24</f>
        <v xml:space="preserve"> </v>
      </c>
      <c r="K127" s="31"/>
      <c r="L127" s="45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33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5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65" customFormat="1" ht="29.25" customHeight="1">
      <c r="A129" s="158"/>
      <c r="B129" s="159"/>
      <c r="C129" s="160" t="s">
        <v>141</v>
      </c>
      <c r="D129" s="161" t="s">
        <v>60</v>
      </c>
      <c r="E129" s="161" t="s">
        <v>56</v>
      </c>
      <c r="F129" s="161" t="s">
        <v>57</v>
      </c>
      <c r="G129" s="161" t="s">
        <v>142</v>
      </c>
      <c r="H129" s="161" t="s">
        <v>143</v>
      </c>
      <c r="I129" s="161" t="s">
        <v>144</v>
      </c>
      <c r="J129" s="162" t="s">
        <v>119</v>
      </c>
      <c r="K129" s="163" t="s">
        <v>145</v>
      </c>
      <c r="L129" s="164"/>
      <c r="M129" s="66"/>
      <c r="N129" s="67" t="s">
        <v>39</v>
      </c>
      <c r="O129" s="67" t="s">
        <v>146</v>
      </c>
      <c r="P129" s="67" t="s">
        <v>147</v>
      </c>
      <c r="Q129" s="67" t="s">
        <v>148</v>
      </c>
      <c r="R129" s="67" t="s">
        <v>149</v>
      </c>
      <c r="S129" s="67" t="s">
        <v>150</v>
      </c>
      <c r="T129" s="68" t="s">
        <v>151</v>
      </c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</row>
    <row r="130" spans="1:65" s="33" customFormat="1" ht="22.8" customHeight="1">
      <c r="A130" s="31"/>
      <c r="B130" s="32"/>
      <c r="C130" s="74" t="s">
        <v>116</v>
      </c>
      <c r="D130" s="31"/>
      <c r="E130" s="31"/>
      <c r="F130" s="31"/>
      <c r="G130" s="31"/>
      <c r="H130" s="31"/>
      <c r="I130" s="31"/>
      <c r="J130" s="166">
        <f>BK130</f>
        <v>0</v>
      </c>
      <c r="K130" s="31"/>
      <c r="L130" s="32"/>
      <c r="M130" s="69"/>
      <c r="N130" s="60"/>
      <c r="O130" s="70"/>
      <c r="P130" s="167">
        <f>P131</f>
        <v>0</v>
      </c>
      <c r="Q130" s="70"/>
      <c r="R130" s="167">
        <f>R131</f>
        <v>0</v>
      </c>
      <c r="S130" s="70"/>
      <c r="T130" s="168">
        <f>T131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6" t="s">
        <v>74</v>
      </c>
      <c r="AU130" s="16" t="s">
        <v>121</v>
      </c>
      <c r="BK130" s="169">
        <f>BK131</f>
        <v>0</v>
      </c>
    </row>
    <row r="131" spans="1:65" s="170" customFormat="1" ht="25.95" customHeight="1">
      <c r="B131" s="171"/>
      <c r="D131" s="172" t="s">
        <v>74</v>
      </c>
      <c r="E131" s="173" t="s">
        <v>411</v>
      </c>
      <c r="F131" s="173" t="s">
        <v>412</v>
      </c>
      <c r="I131" s="174"/>
      <c r="J131" s="175">
        <f>BK131</f>
        <v>0</v>
      </c>
      <c r="L131" s="171"/>
      <c r="M131" s="176"/>
      <c r="N131" s="177"/>
      <c r="O131" s="177"/>
      <c r="P131" s="178">
        <f>P132+P146+P168</f>
        <v>0</v>
      </c>
      <c r="Q131" s="177"/>
      <c r="R131" s="178">
        <f>R132+R146+R168</f>
        <v>0</v>
      </c>
      <c r="S131" s="177"/>
      <c r="T131" s="179">
        <f>T132+T146+T168</f>
        <v>0</v>
      </c>
      <c r="AR131" s="172" t="s">
        <v>83</v>
      </c>
      <c r="AT131" s="180" t="s">
        <v>74</v>
      </c>
      <c r="AU131" s="180" t="s">
        <v>75</v>
      </c>
      <c r="AY131" s="172" t="s">
        <v>154</v>
      </c>
      <c r="BK131" s="181">
        <f>BK132+BK146+BK168</f>
        <v>0</v>
      </c>
    </row>
    <row r="132" spans="1:65" s="170" customFormat="1" ht="22.8" customHeight="1">
      <c r="B132" s="171"/>
      <c r="D132" s="172" t="s">
        <v>74</v>
      </c>
      <c r="E132" s="182" t="s">
        <v>413</v>
      </c>
      <c r="F132" s="182" t="s">
        <v>414</v>
      </c>
      <c r="I132" s="174"/>
      <c r="J132" s="183">
        <f>BK132</f>
        <v>0</v>
      </c>
      <c r="L132" s="171"/>
      <c r="M132" s="176"/>
      <c r="N132" s="177"/>
      <c r="O132" s="177"/>
      <c r="P132" s="178">
        <f>SUM(P133:P145)</f>
        <v>0</v>
      </c>
      <c r="Q132" s="177"/>
      <c r="R132" s="178">
        <f>SUM(R133:R145)</f>
        <v>0</v>
      </c>
      <c r="S132" s="177"/>
      <c r="T132" s="179">
        <f>SUM(T133:T145)</f>
        <v>0</v>
      </c>
      <c r="AR132" s="172" t="s">
        <v>83</v>
      </c>
      <c r="AT132" s="180" t="s">
        <v>74</v>
      </c>
      <c r="AU132" s="180" t="s">
        <v>83</v>
      </c>
      <c r="AY132" s="172" t="s">
        <v>154</v>
      </c>
      <c r="BK132" s="181">
        <f>SUM(BK133:BK145)</f>
        <v>0</v>
      </c>
    </row>
    <row r="133" spans="1:65" s="33" customFormat="1" ht="21.75" customHeight="1">
      <c r="A133" s="31"/>
      <c r="B133" s="148"/>
      <c r="C133" s="184" t="s">
        <v>83</v>
      </c>
      <c r="D133" s="184" t="s">
        <v>157</v>
      </c>
      <c r="E133" s="185" t="s">
        <v>415</v>
      </c>
      <c r="F133" s="186" t="s">
        <v>416</v>
      </c>
      <c r="G133" s="187" t="s">
        <v>260</v>
      </c>
      <c r="H133" s="188">
        <v>70</v>
      </c>
      <c r="I133" s="189"/>
      <c r="J133" s="190">
        <f t="shared" ref="J133:J145" si="5">ROUND(I133*H133,2)</f>
        <v>0</v>
      </c>
      <c r="K133" s="191"/>
      <c r="L133" s="32"/>
      <c r="M133" s="192"/>
      <c r="N133" s="193" t="s">
        <v>41</v>
      </c>
      <c r="O133" s="62"/>
      <c r="P133" s="194">
        <f t="shared" ref="P133:P145" si="6">O133*H133</f>
        <v>0</v>
      </c>
      <c r="Q133" s="194">
        <v>0</v>
      </c>
      <c r="R133" s="194">
        <f t="shared" ref="R133:R145" si="7">Q133*H133</f>
        <v>0</v>
      </c>
      <c r="S133" s="194">
        <v>0</v>
      </c>
      <c r="T133" s="195">
        <f t="shared" ref="T133:T145" si="8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417</v>
      </c>
      <c r="AT133" s="196" t="s">
        <v>157</v>
      </c>
      <c r="AU133" s="196" t="s">
        <v>103</v>
      </c>
      <c r="AY133" s="16" t="s">
        <v>154</v>
      </c>
      <c r="BE133" s="102">
        <f t="shared" ref="BE133:BE145" si="9">IF(N133="základná",J133,0)</f>
        <v>0</v>
      </c>
      <c r="BF133" s="102">
        <f t="shared" ref="BF133:BF145" si="10">IF(N133="znížená",J133,0)</f>
        <v>0</v>
      </c>
      <c r="BG133" s="102">
        <f t="shared" ref="BG133:BG145" si="11">IF(N133="zákl. prenesená",J133,0)</f>
        <v>0</v>
      </c>
      <c r="BH133" s="102">
        <f t="shared" ref="BH133:BH145" si="12">IF(N133="zníž. prenesená",J133,0)</f>
        <v>0</v>
      </c>
      <c r="BI133" s="102">
        <f t="shared" ref="BI133:BI145" si="13">IF(N133="nulová",J133,0)</f>
        <v>0</v>
      </c>
      <c r="BJ133" s="16" t="s">
        <v>103</v>
      </c>
      <c r="BK133" s="102">
        <f t="shared" ref="BK133:BK145" si="14">ROUND(I133*H133,2)</f>
        <v>0</v>
      </c>
      <c r="BL133" s="16" t="s">
        <v>417</v>
      </c>
      <c r="BM133" s="196" t="s">
        <v>103</v>
      </c>
    </row>
    <row r="134" spans="1:65" s="33" customFormat="1" ht="24.15" customHeight="1">
      <c r="A134" s="31"/>
      <c r="B134" s="148"/>
      <c r="C134" s="184" t="s">
        <v>103</v>
      </c>
      <c r="D134" s="184" t="s">
        <v>157</v>
      </c>
      <c r="E134" s="185" t="s">
        <v>418</v>
      </c>
      <c r="F134" s="186" t="s">
        <v>419</v>
      </c>
      <c r="G134" s="187" t="s">
        <v>260</v>
      </c>
      <c r="H134" s="188">
        <v>20</v>
      </c>
      <c r="I134" s="189"/>
      <c r="J134" s="190">
        <f t="shared" si="5"/>
        <v>0</v>
      </c>
      <c r="K134" s="191"/>
      <c r="L134" s="32"/>
      <c r="M134" s="192"/>
      <c r="N134" s="193" t="s">
        <v>41</v>
      </c>
      <c r="O134" s="62"/>
      <c r="P134" s="194">
        <f t="shared" si="6"/>
        <v>0</v>
      </c>
      <c r="Q134" s="194">
        <v>0</v>
      </c>
      <c r="R134" s="194">
        <f t="shared" si="7"/>
        <v>0</v>
      </c>
      <c r="S134" s="194">
        <v>0</v>
      </c>
      <c r="T134" s="195">
        <f t="shared" si="8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417</v>
      </c>
      <c r="AT134" s="196" t="s">
        <v>157</v>
      </c>
      <c r="AU134" s="196" t="s">
        <v>103</v>
      </c>
      <c r="AY134" s="16" t="s">
        <v>154</v>
      </c>
      <c r="BE134" s="102">
        <f t="shared" si="9"/>
        <v>0</v>
      </c>
      <c r="BF134" s="102">
        <f t="shared" si="10"/>
        <v>0</v>
      </c>
      <c r="BG134" s="102">
        <f t="shared" si="11"/>
        <v>0</v>
      </c>
      <c r="BH134" s="102">
        <f t="shared" si="12"/>
        <v>0</v>
      </c>
      <c r="BI134" s="102">
        <f t="shared" si="13"/>
        <v>0</v>
      </c>
      <c r="BJ134" s="16" t="s">
        <v>103</v>
      </c>
      <c r="BK134" s="102">
        <f t="shared" si="14"/>
        <v>0</v>
      </c>
      <c r="BL134" s="16" t="s">
        <v>417</v>
      </c>
      <c r="BM134" s="196" t="s">
        <v>160</v>
      </c>
    </row>
    <row r="135" spans="1:65" s="33" customFormat="1" ht="24.15" customHeight="1">
      <c r="A135" s="31"/>
      <c r="B135" s="148"/>
      <c r="C135" s="184" t="s">
        <v>171</v>
      </c>
      <c r="D135" s="184" t="s">
        <v>157</v>
      </c>
      <c r="E135" s="185" t="s">
        <v>420</v>
      </c>
      <c r="F135" s="186" t="s">
        <v>421</v>
      </c>
      <c r="G135" s="187" t="s">
        <v>260</v>
      </c>
      <c r="H135" s="188">
        <v>65</v>
      </c>
      <c r="I135" s="189"/>
      <c r="J135" s="190">
        <f t="shared" si="5"/>
        <v>0</v>
      </c>
      <c r="K135" s="191"/>
      <c r="L135" s="32"/>
      <c r="M135" s="192"/>
      <c r="N135" s="193" t="s">
        <v>41</v>
      </c>
      <c r="O135" s="62"/>
      <c r="P135" s="194">
        <f t="shared" si="6"/>
        <v>0</v>
      </c>
      <c r="Q135" s="194">
        <v>0</v>
      </c>
      <c r="R135" s="194">
        <f t="shared" si="7"/>
        <v>0</v>
      </c>
      <c r="S135" s="194">
        <v>0</v>
      </c>
      <c r="T135" s="19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417</v>
      </c>
      <c r="AT135" s="196" t="s">
        <v>157</v>
      </c>
      <c r="AU135" s="196" t="s">
        <v>103</v>
      </c>
      <c r="AY135" s="16" t="s">
        <v>154</v>
      </c>
      <c r="BE135" s="102">
        <f t="shared" si="9"/>
        <v>0</v>
      </c>
      <c r="BF135" s="102">
        <f t="shared" si="10"/>
        <v>0</v>
      </c>
      <c r="BG135" s="102">
        <f t="shared" si="11"/>
        <v>0</v>
      </c>
      <c r="BH135" s="102">
        <f t="shared" si="12"/>
        <v>0</v>
      </c>
      <c r="BI135" s="102">
        <f t="shared" si="13"/>
        <v>0</v>
      </c>
      <c r="BJ135" s="16" t="s">
        <v>103</v>
      </c>
      <c r="BK135" s="102">
        <f t="shared" si="14"/>
        <v>0</v>
      </c>
      <c r="BL135" s="16" t="s">
        <v>417</v>
      </c>
      <c r="BM135" s="196" t="s">
        <v>155</v>
      </c>
    </row>
    <row r="136" spans="1:65" s="33" customFormat="1" ht="16.5" customHeight="1">
      <c r="A136" s="31"/>
      <c r="B136" s="148"/>
      <c r="C136" s="184" t="s">
        <v>160</v>
      </c>
      <c r="D136" s="184" t="s">
        <v>157</v>
      </c>
      <c r="E136" s="185" t="s">
        <v>422</v>
      </c>
      <c r="F136" s="186" t="s">
        <v>423</v>
      </c>
      <c r="G136" s="187" t="s">
        <v>220</v>
      </c>
      <c r="H136" s="188">
        <v>2</v>
      </c>
      <c r="I136" s="189"/>
      <c r="J136" s="190">
        <f t="shared" si="5"/>
        <v>0</v>
      </c>
      <c r="K136" s="191"/>
      <c r="L136" s="32"/>
      <c r="M136" s="192"/>
      <c r="N136" s="193" t="s">
        <v>41</v>
      </c>
      <c r="O136" s="62"/>
      <c r="P136" s="194">
        <f t="shared" si="6"/>
        <v>0</v>
      </c>
      <c r="Q136" s="194">
        <v>0</v>
      </c>
      <c r="R136" s="194">
        <f t="shared" si="7"/>
        <v>0</v>
      </c>
      <c r="S136" s="194">
        <v>0</v>
      </c>
      <c r="T136" s="19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417</v>
      </c>
      <c r="AT136" s="196" t="s">
        <v>157</v>
      </c>
      <c r="AU136" s="196" t="s">
        <v>103</v>
      </c>
      <c r="AY136" s="16" t="s">
        <v>154</v>
      </c>
      <c r="BE136" s="102">
        <f t="shared" si="9"/>
        <v>0</v>
      </c>
      <c r="BF136" s="102">
        <f t="shared" si="10"/>
        <v>0</v>
      </c>
      <c r="BG136" s="102">
        <f t="shared" si="11"/>
        <v>0</v>
      </c>
      <c r="BH136" s="102">
        <f t="shared" si="12"/>
        <v>0</v>
      </c>
      <c r="BI136" s="102">
        <f t="shared" si="13"/>
        <v>0</v>
      </c>
      <c r="BJ136" s="16" t="s">
        <v>103</v>
      </c>
      <c r="BK136" s="102">
        <f t="shared" si="14"/>
        <v>0</v>
      </c>
      <c r="BL136" s="16" t="s">
        <v>417</v>
      </c>
      <c r="BM136" s="196" t="s">
        <v>193</v>
      </c>
    </row>
    <row r="137" spans="1:65" s="33" customFormat="1" ht="21.75" customHeight="1">
      <c r="A137" s="31"/>
      <c r="B137" s="148"/>
      <c r="C137" s="184" t="s">
        <v>180</v>
      </c>
      <c r="D137" s="184" t="s">
        <v>157</v>
      </c>
      <c r="E137" s="185" t="s">
        <v>424</v>
      </c>
      <c r="F137" s="186" t="s">
        <v>425</v>
      </c>
      <c r="G137" s="187" t="s">
        <v>220</v>
      </c>
      <c r="H137" s="188">
        <v>4</v>
      </c>
      <c r="I137" s="189"/>
      <c r="J137" s="190">
        <f t="shared" si="5"/>
        <v>0</v>
      </c>
      <c r="K137" s="191"/>
      <c r="L137" s="32"/>
      <c r="M137" s="192"/>
      <c r="N137" s="193" t="s">
        <v>41</v>
      </c>
      <c r="O137" s="62"/>
      <c r="P137" s="194">
        <f t="shared" si="6"/>
        <v>0</v>
      </c>
      <c r="Q137" s="194">
        <v>0</v>
      </c>
      <c r="R137" s="194">
        <f t="shared" si="7"/>
        <v>0</v>
      </c>
      <c r="S137" s="194">
        <v>0</v>
      </c>
      <c r="T137" s="19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417</v>
      </c>
      <c r="AT137" s="196" t="s">
        <v>157</v>
      </c>
      <c r="AU137" s="196" t="s">
        <v>103</v>
      </c>
      <c r="AY137" s="16" t="s">
        <v>154</v>
      </c>
      <c r="BE137" s="102">
        <f t="shared" si="9"/>
        <v>0</v>
      </c>
      <c r="BF137" s="102">
        <f t="shared" si="10"/>
        <v>0</v>
      </c>
      <c r="BG137" s="102">
        <f t="shared" si="11"/>
        <v>0</v>
      </c>
      <c r="BH137" s="102">
        <f t="shared" si="12"/>
        <v>0</v>
      </c>
      <c r="BI137" s="102">
        <f t="shared" si="13"/>
        <v>0</v>
      </c>
      <c r="BJ137" s="16" t="s">
        <v>103</v>
      </c>
      <c r="BK137" s="102">
        <f t="shared" si="14"/>
        <v>0</v>
      </c>
      <c r="BL137" s="16" t="s">
        <v>417</v>
      </c>
      <c r="BM137" s="196" t="s">
        <v>203</v>
      </c>
    </row>
    <row r="138" spans="1:65" s="33" customFormat="1" ht="16.5" customHeight="1">
      <c r="A138" s="31"/>
      <c r="B138" s="148"/>
      <c r="C138" s="184" t="s">
        <v>155</v>
      </c>
      <c r="D138" s="184" t="s">
        <v>157</v>
      </c>
      <c r="E138" s="185" t="s">
        <v>426</v>
      </c>
      <c r="F138" s="186" t="s">
        <v>427</v>
      </c>
      <c r="G138" s="187" t="s">
        <v>220</v>
      </c>
      <c r="H138" s="188">
        <v>17</v>
      </c>
      <c r="I138" s="189"/>
      <c r="J138" s="190">
        <f t="shared" si="5"/>
        <v>0</v>
      </c>
      <c r="K138" s="191"/>
      <c r="L138" s="32"/>
      <c r="M138" s="192"/>
      <c r="N138" s="193" t="s">
        <v>41</v>
      </c>
      <c r="O138" s="62"/>
      <c r="P138" s="194">
        <f t="shared" si="6"/>
        <v>0</v>
      </c>
      <c r="Q138" s="194">
        <v>0</v>
      </c>
      <c r="R138" s="194">
        <f t="shared" si="7"/>
        <v>0</v>
      </c>
      <c r="S138" s="194">
        <v>0</v>
      </c>
      <c r="T138" s="19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417</v>
      </c>
      <c r="AT138" s="196" t="s">
        <v>157</v>
      </c>
      <c r="AU138" s="196" t="s">
        <v>103</v>
      </c>
      <c r="AY138" s="16" t="s">
        <v>154</v>
      </c>
      <c r="BE138" s="102">
        <f t="shared" si="9"/>
        <v>0</v>
      </c>
      <c r="BF138" s="102">
        <f t="shared" si="10"/>
        <v>0</v>
      </c>
      <c r="BG138" s="102">
        <f t="shared" si="11"/>
        <v>0</v>
      </c>
      <c r="BH138" s="102">
        <f t="shared" si="12"/>
        <v>0</v>
      </c>
      <c r="BI138" s="102">
        <f t="shared" si="13"/>
        <v>0</v>
      </c>
      <c r="BJ138" s="16" t="s">
        <v>103</v>
      </c>
      <c r="BK138" s="102">
        <f t="shared" si="14"/>
        <v>0</v>
      </c>
      <c r="BL138" s="16" t="s">
        <v>417</v>
      </c>
      <c r="BM138" s="196" t="s">
        <v>213</v>
      </c>
    </row>
    <row r="139" spans="1:65" s="33" customFormat="1" ht="24.15" customHeight="1">
      <c r="A139" s="31"/>
      <c r="B139" s="148"/>
      <c r="C139" s="184" t="s">
        <v>189</v>
      </c>
      <c r="D139" s="184" t="s">
        <v>157</v>
      </c>
      <c r="E139" s="185" t="s">
        <v>428</v>
      </c>
      <c r="F139" s="186" t="s">
        <v>429</v>
      </c>
      <c r="G139" s="187" t="s">
        <v>220</v>
      </c>
      <c r="H139" s="188">
        <v>14</v>
      </c>
      <c r="I139" s="189"/>
      <c r="J139" s="190">
        <f t="shared" si="5"/>
        <v>0</v>
      </c>
      <c r="K139" s="191"/>
      <c r="L139" s="32"/>
      <c r="M139" s="192"/>
      <c r="N139" s="193" t="s">
        <v>41</v>
      </c>
      <c r="O139" s="62"/>
      <c r="P139" s="194">
        <f t="shared" si="6"/>
        <v>0</v>
      </c>
      <c r="Q139" s="194">
        <v>0</v>
      </c>
      <c r="R139" s="194">
        <f t="shared" si="7"/>
        <v>0</v>
      </c>
      <c r="S139" s="194">
        <v>0</v>
      </c>
      <c r="T139" s="19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417</v>
      </c>
      <c r="AT139" s="196" t="s">
        <v>157</v>
      </c>
      <c r="AU139" s="196" t="s">
        <v>103</v>
      </c>
      <c r="AY139" s="16" t="s">
        <v>154</v>
      </c>
      <c r="BE139" s="102">
        <f t="shared" si="9"/>
        <v>0</v>
      </c>
      <c r="BF139" s="102">
        <f t="shared" si="10"/>
        <v>0</v>
      </c>
      <c r="BG139" s="102">
        <f t="shared" si="11"/>
        <v>0</v>
      </c>
      <c r="BH139" s="102">
        <f t="shared" si="12"/>
        <v>0</v>
      </c>
      <c r="BI139" s="102">
        <f t="shared" si="13"/>
        <v>0</v>
      </c>
      <c r="BJ139" s="16" t="s">
        <v>103</v>
      </c>
      <c r="BK139" s="102">
        <f t="shared" si="14"/>
        <v>0</v>
      </c>
      <c r="BL139" s="16" t="s">
        <v>417</v>
      </c>
      <c r="BM139" s="196" t="s">
        <v>222</v>
      </c>
    </row>
    <row r="140" spans="1:65" s="33" customFormat="1" ht="24.15" customHeight="1">
      <c r="A140" s="31"/>
      <c r="B140" s="148"/>
      <c r="C140" s="184" t="s">
        <v>193</v>
      </c>
      <c r="D140" s="184" t="s">
        <v>157</v>
      </c>
      <c r="E140" s="185" t="s">
        <v>430</v>
      </c>
      <c r="F140" s="186" t="s">
        <v>431</v>
      </c>
      <c r="G140" s="187" t="s">
        <v>220</v>
      </c>
      <c r="H140" s="188">
        <v>4</v>
      </c>
      <c r="I140" s="189"/>
      <c r="J140" s="190">
        <f t="shared" si="5"/>
        <v>0</v>
      </c>
      <c r="K140" s="191"/>
      <c r="L140" s="32"/>
      <c r="M140" s="192"/>
      <c r="N140" s="193" t="s">
        <v>41</v>
      </c>
      <c r="O140" s="62"/>
      <c r="P140" s="194">
        <f t="shared" si="6"/>
        <v>0</v>
      </c>
      <c r="Q140" s="194">
        <v>0</v>
      </c>
      <c r="R140" s="194">
        <f t="shared" si="7"/>
        <v>0</v>
      </c>
      <c r="S140" s="194">
        <v>0</v>
      </c>
      <c r="T140" s="19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417</v>
      </c>
      <c r="AT140" s="196" t="s">
        <v>157</v>
      </c>
      <c r="AU140" s="196" t="s">
        <v>103</v>
      </c>
      <c r="AY140" s="16" t="s">
        <v>154</v>
      </c>
      <c r="BE140" s="102">
        <f t="shared" si="9"/>
        <v>0</v>
      </c>
      <c r="BF140" s="102">
        <f t="shared" si="10"/>
        <v>0</v>
      </c>
      <c r="BG140" s="102">
        <f t="shared" si="11"/>
        <v>0</v>
      </c>
      <c r="BH140" s="102">
        <f t="shared" si="12"/>
        <v>0</v>
      </c>
      <c r="BI140" s="102">
        <f t="shared" si="13"/>
        <v>0</v>
      </c>
      <c r="BJ140" s="16" t="s">
        <v>103</v>
      </c>
      <c r="BK140" s="102">
        <f t="shared" si="14"/>
        <v>0</v>
      </c>
      <c r="BL140" s="16" t="s">
        <v>417</v>
      </c>
      <c r="BM140" s="196" t="s">
        <v>231</v>
      </c>
    </row>
    <row r="141" spans="1:65" s="33" customFormat="1" ht="24.15" customHeight="1">
      <c r="A141" s="31"/>
      <c r="B141" s="148"/>
      <c r="C141" s="184" t="s">
        <v>178</v>
      </c>
      <c r="D141" s="184" t="s">
        <v>157</v>
      </c>
      <c r="E141" s="185" t="s">
        <v>432</v>
      </c>
      <c r="F141" s="186" t="s">
        <v>433</v>
      </c>
      <c r="G141" s="187" t="s">
        <v>260</v>
      </c>
      <c r="H141" s="188">
        <v>15</v>
      </c>
      <c r="I141" s="189"/>
      <c r="J141" s="190">
        <f t="shared" si="5"/>
        <v>0</v>
      </c>
      <c r="K141" s="191"/>
      <c r="L141" s="32"/>
      <c r="M141" s="192"/>
      <c r="N141" s="193" t="s">
        <v>41</v>
      </c>
      <c r="O141" s="62"/>
      <c r="P141" s="194">
        <f t="shared" si="6"/>
        <v>0</v>
      </c>
      <c r="Q141" s="194">
        <v>0</v>
      </c>
      <c r="R141" s="194">
        <f t="shared" si="7"/>
        <v>0</v>
      </c>
      <c r="S141" s="194">
        <v>0</v>
      </c>
      <c r="T141" s="19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417</v>
      </c>
      <c r="AT141" s="196" t="s">
        <v>157</v>
      </c>
      <c r="AU141" s="196" t="s">
        <v>103</v>
      </c>
      <c r="AY141" s="16" t="s">
        <v>154</v>
      </c>
      <c r="BE141" s="102">
        <f t="shared" si="9"/>
        <v>0</v>
      </c>
      <c r="BF141" s="102">
        <f t="shared" si="10"/>
        <v>0</v>
      </c>
      <c r="BG141" s="102">
        <f t="shared" si="11"/>
        <v>0</v>
      </c>
      <c r="BH141" s="102">
        <f t="shared" si="12"/>
        <v>0</v>
      </c>
      <c r="BI141" s="102">
        <f t="shared" si="13"/>
        <v>0</v>
      </c>
      <c r="BJ141" s="16" t="s">
        <v>103</v>
      </c>
      <c r="BK141" s="102">
        <f t="shared" si="14"/>
        <v>0</v>
      </c>
      <c r="BL141" s="16" t="s">
        <v>417</v>
      </c>
      <c r="BM141" s="196" t="s">
        <v>240</v>
      </c>
    </row>
    <row r="142" spans="1:65" s="33" customFormat="1" ht="16.5" customHeight="1">
      <c r="A142" s="31"/>
      <c r="B142" s="148"/>
      <c r="C142" s="184" t="s">
        <v>203</v>
      </c>
      <c r="D142" s="184" t="s">
        <v>157</v>
      </c>
      <c r="E142" s="185" t="s">
        <v>434</v>
      </c>
      <c r="F142" s="186" t="s">
        <v>435</v>
      </c>
      <c r="G142" s="187" t="s">
        <v>220</v>
      </c>
      <c r="H142" s="188">
        <v>4</v>
      </c>
      <c r="I142" s="189"/>
      <c r="J142" s="190">
        <f t="shared" si="5"/>
        <v>0</v>
      </c>
      <c r="K142" s="191"/>
      <c r="L142" s="32"/>
      <c r="M142" s="192"/>
      <c r="N142" s="193" t="s">
        <v>41</v>
      </c>
      <c r="O142" s="62"/>
      <c r="P142" s="194">
        <f t="shared" si="6"/>
        <v>0</v>
      </c>
      <c r="Q142" s="194">
        <v>0</v>
      </c>
      <c r="R142" s="194">
        <f t="shared" si="7"/>
        <v>0</v>
      </c>
      <c r="S142" s="194">
        <v>0</v>
      </c>
      <c r="T142" s="19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417</v>
      </c>
      <c r="AT142" s="196" t="s">
        <v>157</v>
      </c>
      <c r="AU142" s="196" t="s">
        <v>103</v>
      </c>
      <c r="AY142" s="16" t="s">
        <v>154</v>
      </c>
      <c r="BE142" s="102">
        <f t="shared" si="9"/>
        <v>0</v>
      </c>
      <c r="BF142" s="102">
        <f t="shared" si="10"/>
        <v>0</v>
      </c>
      <c r="BG142" s="102">
        <f t="shared" si="11"/>
        <v>0</v>
      </c>
      <c r="BH142" s="102">
        <f t="shared" si="12"/>
        <v>0</v>
      </c>
      <c r="BI142" s="102">
        <f t="shared" si="13"/>
        <v>0</v>
      </c>
      <c r="BJ142" s="16" t="s">
        <v>103</v>
      </c>
      <c r="BK142" s="102">
        <f t="shared" si="14"/>
        <v>0</v>
      </c>
      <c r="BL142" s="16" t="s">
        <v>417</v>
      </c>
      <c r="BM142" s="196" t="s">
        <v>6</v>
      </c>
    </row>
    <row r="143" spans="1:65" s="33" customFormat="1" ht="16.5" customHeight="1">
      <c r="A143" s="31"/>
      <c r="B143" s="148"/>
      <c r="C143" s="184" t="s">
        <v>208</v>
      </c>
      <c r="D143" s="184" t="s">
        <v>157</v>
      </c>
      <c r="E143" s="185" t="s">
        <v>436</v>
      </c>
      <c r="F143" s="186" t="s">
        <v>437</v>
      </c>
      <c r="G143" s="187" t="s">
        <v>260</v>
      </c>
      <c r="H143" s="188">
        <v>15</v>
      </c>
      <c r="I143" s="189"/>
      <c r="J143" s="190">
        <f t="shared" si="5"/>
        <v>0</v>
      </c>
      <c r="K143" s="191"/>
      <c r="L143" s="32"/>
      <c r="M143" s="192"/>
      <c r="N143" s="193" t="s">
        <v>41</v>
      </c>
      <c r="O143" s="62"/>
      <c r="P143" s="194">
        <f t="shared" si="6"/>
        <v>0</v>
      </c>
      <c r="Q143" s="194">
        <v>0</v>
      </c>
      <c r="R143" s="194">
        <f t="shared" si="7"/>
        <v>0</v>
      </c>
      <c r="S143" s="194">
        <v>0</v>
      </c>
      <c r="T143" s="19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417</v>
      </c>
      <c r="AT143" s="196" t="s">
        <v>157</v>
      </c>
      <c r="AU143" s="196" t="s">
        <v>103</v>
      </c>
      <c r="AY143" s="16" t="s">
        <v>154</v>
      </c>
      <c r="BE143" s="102">
        <f t="shared" si="9"/>
        <v>0</v>
      </c>
      <c r="BF143" s="102">
        <f t="shared" si="10"/>
        <v>0</v>
      </c>
      <c r="BG143" s="102">
        <f t="shared" si="11"/>
        <v>0</v>
      </c>
      <c r="BH143" s="102">
        <f t="shared" si="12"/>
        <v>0</v>
      </c>
      <c r="BI143" s="102">
        <f t="shared" si="13"/>
        <v>0</v>
      </c>
      <c r="BJ143" s="16" t="s">
        <v>103</v>
      </c>
      <c r="BK143" s="102">
        <f t="shared" si="14"/>
        <v>0</v>
      </c>
      <c r="BL143" s="16" t="s">
        <v>417</v>
      </c>
      <c r="BM143" s="196" t="s">
        <v>266</v>
      </c>
    </row>
    <row r="144" spans="1:65" s="33" customFormat="1" ht="16.5" customHeight="1">
      <c r="A144" s="31"/>
      <c r="B144" s="148"/>
      <c r="C144" s="184" t="s">
        <v>213</v>
      </c>
      <c r="D144" s="184" t="s">
        <v>157</v>
      </c>
      <c r="E144" s="185" t="s">
        <v>438</v>
      </c>
      <c r="F144" s="186" t="s">
        <v>439</v>
      </c>
      <c r="G144" s="187" t="s">
        <v>220</v>
      </c>
      <c r="H144" s="188">
        <v>1</v>
      </c>
      <c r="I144" s="189"/>
      <c r="J144" s="190">
        <f t="shared" si="5"/>
        <v>0</v>
      </c>
      <c r="K144" s="191"/>
      <c r="L144" s="32"/>
      <c r="M144" s="192"/>
      <c r="N144" s="193" t="s">
        <v>41</v>
      </c>
      <c r="O144" s="62"/>
      <c r="P144" s="194">
        <f t="shared" si="6"/>
        <v>0</v>
      </c>
      <c r="Q144" s="194">
        <v>0</v>
      </c>
      <c r="R144" s="194">
        <f t="shared" si="7"/>
        <v>0</v>
      </c>
      <c r="S144" s="194">
        <v>0</v>
      </c>
      <c r="T144" s="19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417</v>
      </c>
      <c r="AT144" s="196" t="s">
        <v>157</v>
      </c>
      <c r="AU144" s="196" t="s">
        <v>103</v>
      </c>
      <c r="AY144" s="16" t="s">
        <v>154</v>
      </c>
      <c r="BE144" s="102">
        <f t="shared" si="9"/>
        <v>0</v>
      </c>
      <c r="BF144" s="102">
        <f t="shared" si="10"/>
        <v>0</v>
      </c>
      <c r="BG144" s="102">
        <f t="shared" si="11"/>
        <v>0</v>
      </c>
      <c r="BH144" s="102">
        <f t="shared" si="12"/>
        <v>0</v>
      </c>
      <c r="BI144" s="102">
        <f t="shared" si="13"/>
        <v>0</v>
      </c>
      <c r="BJ144" s="16" t="s">
        <v>103</v>
      </c>
      <c r="BK144" s="102">
        <f t="shared" si="14"/>
        <v>0</v>
      </c>
      <c r="BL144" s="16" t="s">
        <v>417</v>
      </c>
      <c r="BM144" s="196" t="s">
        <v>281</v>
      </c>
    </row>
    <row r="145" spans="1:65" s="33" customFormat="1" ht="16.5" customHeight="1">
      <c r="A145" s="31"/>
      <c r="B145" s="148"/>
      <c r="C145" s="184" t="s">
        <v>217</v>
      </c>
      <c r="D145" s="184" t="s">
        <v>157</v>
      </c>
      <c r="E145" s="185" t="s">
        <v>440</v>
      </c>
      <c r="F145" s="186" t="s">
        <v>441</v>
      </c>
      <c r="G145" s="187" t="s">
        <v>295</v>
      </c>
      <c r="H145" s="244"/>
      <c r="I145" s="189"/>
      <c r="J145" s="190">
        <f t="shared" si="5"/>
        <v>0</v>
      </c>
      <c r="K145" s="191"/>
      <c r="L145" s="32"/>
      <c r="M145" s="192"/>
      <c r="N145" s="193" t="s">
        <v>41</v>
      </c>
      <c r="O145" s="62"/>
      <c r="P145" s="194">
        <f t="shared" si="6"/>
        <v>0</v>
      </c>
      <c r="Q145" s="194">
        <v>0</v>
      </c>
      <c r="R145" s="194">
        <f t="shared" si="7"/>
        <v>0</v>
      </c>
      <c r="S145" s="194">
        <v>0</v>
      </c>
      <c r="T145" s="19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417</v>
      </c>
      <c r="AT145" s="196" t="s">
        <v>157</v>
      </c>
      <c r="AU145" s="196" t="s">
        <v>103</v>
      </c>
      <c r="AY145" s="16" t="s">
        <v>154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6" t="s">
        <v>103</v>
      </c>
      <c r="BK145" s="102">
        <f t="shared" si="14"/>
        <v>0</v>
      </c>
      <c r="BL145" s="16" t="s">
        <v>417</v>
      </c>
      <c r="BM145" s="196" t="s">
        <v>292</v>
      </c>
    </row>
    <row r="146" spans="1:65" s="170" customFormat="1" ht="22.8" customHeight="1">
      <c r="B146" s="171"/>
      <c r="D146" s="172" t="s">
        <v>74</v>
      </c>
      <c r="E146" s="182" t="s">
        <v>442</v>
      </c>
      <c r="F146" s="182" t="s">
        <v>443</v>
      </c>
      <c r="I146" s="174"/>
      <c r="J146" s="183">
        <f>BK146</f>
        <v>0</v>
      </c>
      <c r="L146" s="171"/>
      <c r="M146" s="176"/>
      <c r="N146" s="177"/>
      <c r="O146" s="177"/>
      <c r="P146" s="178">
        <f>SUM(P147:P167)</f>
        <v>0</v>
      </c>
      <c r="Q146" s="177"/>
      <c r="R146" s="178">
        <f>SUM(R147:R167)</f>
        <v>0</v>
      </c>
      <c r="S146" s="177"/>
      <c r="T146" s="179">
        <f>SUM(T147:T167)</f>
        <v>0</v>
      </c>
      <c r="AR146" s="172" t="s">
        <v>83</v>
      </c>
      <c r="AT146" s="180" t="s">
        <v>74</v>
      </c>
      <c r="AU146" s="180" t="s">
        <v>83</v>
      </c>
      <c r="AY146" s="172" t="s">
        <v>154</v>
      </c>
      <c r="BK146" s="181">
        <f>SUM(BK147:BK167)</f>
        <v>0</v>
      </c>
    </row>
    <row r="147" spans="1:65" s="33" customFormat="1" ht="16.5" customHeight="1">
      <c r="A147" s="31"/>
      <c r="B147" s="148"/>
      <c r="C147" s="233" t="s">
        <v>222</v>
      </c>
      <c r="D147" s="233" t="s">
        <v>273</v>
      </c>
      <c r="E147" s="234" t="s">
        <v>444</v>
      </c>
      <c r="F147" s="235" t="s">
        <v>445</v>
      </c>
      <c r="G147" s="236" t="s">
        <v>446</v>
      </c>
      <c r="H147" s="237">
        <v>14.2</v>
      </c>
      <c r="I147" s="238"/>
      <c r="J147" s="239">
        <f t="shared" ref="J147:J167" si="15">ROUND(I147*H147,2)</f>
        <v>0</v>
      </c>
      <c r="K147" s="240"/>
      <c r="L147" s="241"/>
      <c r="M147" s="242"/>
      <c r="N147" s="243" t="s">
        <v>41</v>
      </c>
      <c r="O147" s="62"/>
      <c r="P147" s="194">
        <f t="shared" ref="P147:P167" si="16">O147*H147</f>
        <v>0</v>
      </c>
      <c r="Q147" s="194">
        <v>0</v>
      </c>
      <c r="R147" s="194">
        <f t="shared" ref="R147:R167" si="17">Q147*H147</f>
        <v>0</v>
      </c>
      <c r="S147" s="194">
        <v>0</v>
      </c>
      <c r="T147" s="195">
        <f t="shared" ref="T147:T167" si="18"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447</v>
      </c>
      <c r="AT147" s="196" t="s">
        <v>273</v>
      </c>
      <c r="AU147" s="196" t="s">
        <v>103</v>
      </c>
      <c r="AY147" s="16" t="s">
        <v>154</v>
      </c>
      <c r="BE147" s="102">
        <f t="shared" ref="BE147:BE167" si="19">IF(N147="základná",J147,0)</f>
        <v>0</v>
      </c>
      <c r="BF147" s="102">
        <f t="shared" ref="BF147:BF167" si="20">IF(N147="znížená",J147,0)</f>
        <v>0</v>
      </c>
      <c r="BG147" s="102">
        <f t="shared" ref="BG147:BG167" si="21">IF(N147="zákl. prenesená",J147,0)</f>
        <v>0</v>
      </c>
      <c r="BH147" s="102">
        <f t="shared" ref="BH147:BH167" si="22">IF(N147="zníž. prenesená",J147,0)</f>
        <v>0</v>
      </c>
      <c r="BI147" s="102">
        <f t="shared" ref="BI147:BI167" si="23">IF(N147="nulová",J147,0)</f>
        <v>0</v>
      </c>
      <c r="BJ147" s="16" t="s">
        <v>103</v>
      </c>
      <c r="BK147" s="102">
        <f t="shared" ref="BK147:BK167" si="24">ROUND(I147*H147,2)</f>
        <v>0</v>
      </c>
      <c r="BL147" s="16" t="s">
        <v>417</v>
      </c>
      <c r="BM147" s="196" t="s">
        <v>303</v>
      </c>
    </row>
    <row r="148" spans="1:65" s="33" customFormat="1" ht="16.5" customHeight="1">
      <c r="A148" s="31"/>
      <c r="B148" s="148"/>
      <c r="C148" s="233" t="s">
        <v>226</v>
      </c>
      <c r="D148" s="233" t="s">
        <v>273</v>
      </c>
      <c r="E148" s="234" t="s">
        <v>448</v>
      </c>
      <c r="F148" s="235" t="s">
        <v>449</v>
      </c>
      <c r="G148" s="236" t="s">
        <v>446</v>
      </c>
      <c r="H148" s="237">
        <v>7.8</v>
      </c>
      <c r="I148" s="238"/>
      <c r="J148" s="239">
        <f t="shared" si="15"/>
        <v>0</v>
      </c>
      <c r="K148" s="240"/>
      <c r="L148" s="241"/>
      <c r="M148" s="242"/>
      <c r="N148" s="243" t="s">
        <v>41</v>
      </c>
      <c r="O148" s="62"/>
      <c r="P148" s="194">
        <f t="shared" si="16"/>
        <v>0</v>
      </c>
      <c r="Q148" s="194">
        <v>0</v>
      </c>
      <c r="R148" s="194">
        <f t="shared" si="17"/>
        <v>0</v>
      </c>
      <c r="S148" s="194">
        <v>0</v>
      </c>
      <c r="T148" s="195">
        <f t="shared" si="1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447</v>
      </c>
      <c r="AT148" s="196" t="s">
        <v>273</v>
      </c>
      <c r="AU148" s="196" t="s">
        <v>103</v>
      </c>
      <c r="AY148" s="16" t="s">
        <v>154</v>
      </c>
      <c r="BE148" s="102">
        <f t="shared" si="19"/>
        <v>0</v>
      </c>
      <c r="BF148" s="102">
        <f t="shared" si="20"/>
        <v>0</v>
      </c>
      <c r="BG148" s="102">
        <f t="shared" si="21"/>
        <v>0</v>
      </c>
      <c r="BH148" s="102">
        <f t="shared" si="22"/>
        <v>0</v>
      </c>
      <c r="BI148" s="102">
        <f t="shared" si="23"/>
        <v>0</v>
      </c>
      <c r="BJ148" s="16" t="s">
        <v>103</v>
      </c>
      <c r="BK148" s="102">
        <f t="shared" si="24"/>
        <v>0</v>
      </c>
      <c r="BL148" s="16" t="s">
        <v>417</v>
      </c>
      <c r="BM148" s="196" t="s">
        <v>312</v>
      </c>
    </row>
    <row r="149" spans="1:65" s="33" customFormat="1" ht="16.5" customHeight="1">
      <c r="A149" s="31"/>
      <c r="B149" s="148"/>
      <c r="C149" s="233" t="s">
        <v>231</v>
      </c>
      <c r="D149" s="233" t="s">
        <v>273</v>
      </c>
      <c r="E149" s="234" t="s">
        <v>450</v>
      </c>
      <c r="F149" s="235" t="s">
        <v>451</v>
      </c>
      <c r="G149" s="236" t="s">
        <v>446</v>
      </c>
      <c r="H149" s="237">
        <v>3</v>
      </c>
      <c r="I149" s="238"/>
      <c r="J149" s="239">
        <f t="shared" si="15"/>
        <v>0</v>
      </c>
      <c r="K149" s="240"/>
      <c r="L149" s="241"/>
      <c r="M149" s="242"/>
      <c r="N149" s="243" t="s">
        <v>41</v>
      </c>
      <c r="O149" s="62"/>
      <c r="P149" s="194">
        <f t="shared" si="16"/>
        <v>0</v>
      </c>
      <c r="Q149" s="194">
        <v>0</v>
      </c>
      <c r="R149" s="194">
        <f t="shared" si="17"/>
        <v>0</v>
      </c>
      <c r="S149" s="194">
        <v>0</v>
      </c>
      <c r="T149" s="195">
        <f t="shared" si="1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447</v>
      </c>
      <c r="AT149" s="196" t="s">
        <v>273</v>
      </c>
      <c r="AU149" s="196" t="s">
        <v>103</v>
      </c>
      <c r="AY149" s="16" t="s">
        <v>154</v>
      </c>
      <c r="BE149" s="102">
        <f t="shared" si="19"/>
        <v>0</v>
      </c>
      <c r="BF149" s="102">
        <f t="shared" si="20"/>
        <v>0</v>
      </c>
      <c r="BG149" s="102">
        <f t="shared" si="21"/>
        <v>0</v>
      </c>
      <c r="BH149" s="102">
        <f t="shared" si="22"/>
        <v>0</v>
      </c>
      <c r="BI149" s="102">
        <f t="shared" si="23"/>
        <v>0</v>
      </c>
      <c r="BJ149" s="16" t="s">
        <v>103</v>
      </c>
      <c r="BK149" s="102">
        <f t="shared" si="24"/>
        <v>0</v>
      </c>
      <c r="BL149" s="16" t="s">
        <v>417</v>
      </c>
      <c r="BM149" s="196" t="s">
        <v>276</v>
      </c>
    </row>
    <row r="150" spans="1:65" s="33" customFormat="1" ht="16.5" customHeight="1">
      <c r="A150" s="31"/>
      <c r="B150" s="148"/>
      <c r="C150" s="233" t="s">
        <v>235</v>
      </c>
      <c r="D150" s="233" t="s">
        <v>273</v>
      </c>
      <c r="E150" s="234" t="s">
        <v>452</v>
      </c>
      <c r="F150" s="235" t="s">
        <v>453</v>
      </c>
      <c r="G150" s="236" t="s">
        <v>446</v>
      </c>
      <c r="H150" s="237">
        <v>65</v>
      </c>
      <c r="I150" s="238"/>
      <c r="J150" s="239">
        <f t="shared" si="15"/>
        <v>0</v>
      </c>
      <c r="K150" s="240"/>
      <c r="L150" s="241"/>
      <c r="M150" s="242"/>
      <c r="N150" s="243" t="s">
        <v>41</v>
      </c>
      <c r="O150" s="62"/>
      <c r="P150" s="194">
        <f t="shared" si="16"/>
        <v>0</v>
      </c>
      <c r="Q150" s="194">
        <v>0</v>
      </c>
      <c r="R150" s="194">
        <f t="shared" si="17"/>
        <v>0</v>
      </c>
      <c r="S150" s="194">
        <v>0</v>
      </c>
      <c r="T150" s="195">
        <f t="shared" si="1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447</v>
      </c>
      <c r="AT150" s="196" t="s">
        <v>273</v>
      </c>
      <c r="AU150" s="196" t="s">
        <v>103</v>
      </c>
      <c r="AY150" s="16" t="s">
        <v>154</v>
      </c>
      <c r="BE150" s="102">
        <f t="shared" si="19"/>
        <v>0</v>
      </c>
      <c r="BF150" s="102">
        <f t="shared" si="20"/>
        <v>0</v>
      </c>
      <c r="BG150" s="102">
        <f t="shared" si="21"/>
        <v>0</v>
      </c>
      <c r="BH150" s="102">
        <f t="shared" si="22"/>
        <v>0</v>
      </c>
      <c r="BI150" s="102">
        <f t="shared" si="23"/>
        <v>0</v>
      </c>
      <c r="BJ150" s="16" t="s">
        <v>103</v>
      </c>
      <c r="BK150" s="102">
        <f t="shared" si="24"/>
        <v>0</v>
      </c>
      <c r="BL150" s="16" t="s">
        <v>417</v>
      </c>
      <c r="BM150" s="196" t="s">
        <v>332</v>
      </c>
    </row>
    <row r="151" spans="1:65" s="33" customFormat="1" ht="16.5" customHeight="1">
      <c r="A151" s="31"/>
      <c r="B151" s="148"/>
      <c r="C151" s="233" t="s">
        <v>240</v>
      </c>
      <c r="D151" s="233" t="s">
        <v>273</v>
      </c>
      <c r="E151" s="234" t="s">
        <v>454</v>
      </c>
      <c r="F151" s="235" t="s">
        <v>455</v>
      </c>
      <c r="G151" s="236" t="s">
        <v>220</v>
      </c>
      <c r="H151" s="237">
        <v>20</v>
      </c>
      <c r="I151" s="238"/>
      <c r="J151" s="239">
        <f t="shared" si="15"/>
        <v>0</v>
      </c>
      <c r="K151" s="240"/>
      <c r="L151" s="241"/>
      <c r="M151" s="242"/>
      <c r="N151" s="243" t="s">
        <v>41</v>
      </c>
      <c r="O151" s="62"/>
      <c r="P151" s="194">
        <f t="shared" si="16"/>
        <v>0</v>
      </c>
      <c r="Q151" s="194">
        <v>0</v>
      </c>
      <c r="R151" s="194">
        <f t="shared" si="17"/>
        <v>0</v>
      </c>
      <c r="S151" s="194">
        <v>0</v>
      </c>
      <c r="T151" s="195">
        <f t="shared" si="1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447</v>
      </c>
      <c r="AT151" s="196" t="s">
        <v>273</v>
      </c>
      <c r="AU151" s="196" t="s">
        <v>103</v>
      </c>
      <c r="AY151" s="16" t="s">
        <v>154</v>
      </c>
      <c r="BE151" s="102">
        <f t="shared" si="19"/>
        <v>0</v>
      </c>
      <c r="BF151" s="102">
        <f t="shared" si="20"/>
        <v>0</v>
      </c>
      <c r="BG151" s="102">
        <f t="shared" si="21"/>
        <v>0</v>
      </c>
      <c r="BH151" s="102">
        <f t="shared" si="22"/>
        <v>0</v>
      </c>
      <c r="BI151" s="102">
        <f t="shared" si="23"/>
        <v>0</v>
      </c>
      <c r="BJ151" s="16" t="s">
        <v>103</v>
      </c>
      <c r="BK151" s="102">
        <f t="shared" si="24"/>
        <v>0</v>
      </c>
      <c r="BL151" s="16" t="s">
        <v>417</v>
      </c>
      <c r="BM151" s="196" t="s">
        <v>340</v>
      </c>
    </row>
    <row r="152" spans="1:65" s="33" customFormat="1" ht="16.5" customHeight="1">
      <c r="A152" s="31"/>
      <c r="B152" s="148"/>
      <c r="C152" s="233" t="s">
        <v>244</v>
      </c>
      <c r="D152" s="233" t="s">
        <v>273</v>
      </c>
      <c r="E152" s="234" t="s">
        <v>456</v>
      </c>
      <c r="F152" s="235" t="s">
        <v>457</v>
      </c>
      <c r="G152" s="236" t="s">
        <v>220</v>
      </c>
      <c r="H152" s="237">
        <v>52</v>
      </c>
      <c r="I152" s="238"/>
      <c r="J152" s="239">
        <f t="shared" si="15"/>
        <v>0</v>
      </c>
      <c r="K152" s="240"/>
      <c r="L152" s="241"/>
      <c r="M152" s="242"/>
      <c r="N152" s="243" t="s">
        <v>41</v>
      </c>
      <c r="O152" s="62"/>
      <c r="P152" s="194">
        <f t="shared" si="16"/>
        <v>0</v>
      </c>
      <c r="Q152" s="194">
        <v>0</v>
      </c>
      <c r="R152" s="194">
        <f t="shared" si="17"/>
        <v>0</v>
      </c>
      <c r="S152" s="194">
        <v>0</v>
      </c>
      <c r="T152" s="195">
        <f t="shared" si="1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447</v>
      </c>
      <c r="AT152" s="196" t="s">
        <v>273</v>
      </c>
      <c r="AU152" s="196" t="s">
        <v>103</v>
      </c>
      <c r="AY152" s="16" t="s">
        <v>154</v>
      </c>
      <c r="BE152" s="102">
        <f t="shared" si="19"/>
        <v>0</v>
      </c>
      <c r="BF152" s="102">
        <f t="shared" si="20"/>
        <v>0</v>
      </c>
      <c r="BG152" s="102">
        <f t="shared" si="21"/>
        <v>0</v>
      </c>
      <c r="BH152" s="102">
        <f t="shared" si="22"/>
        <v>0</v>
      </c>
      <c r="BI152" s="102">
        <f t="shared" si="23"/>
        <v>0</v>
      </c>
      <c r="BJ152" s="16" t="s">
        <v>103</v>
      </c>
      <c r="BK152" s="102">
        <f t="shared" si="24"/>
        <v>0</v>
      </c>
      <c r="BL152" s="16" t="s">
        <v>417</v>
      </c>
      <c r="BM152" s="196" t="s">
        <v>349</v>
      </c>
    </row>
    <row r="153" spans="1:65" s="33" customFormat="1" ht="16.5" customHeight="1">
      <c r="A153" s="31"/>
      <c r="B153" s="148"/>
      <c r="C153" s="233" t="s">
        <v>6</v>
      </c>
      <c r="D153" s="233" t="s">
        <v>273</v>
      </c>
      <c r="E153" s="234" t="s">
        <v>458</v>
      </c>
      <c r="F153" s="235" t="s">
        <v>459</v>
      </c>
      <c r="G153" s="236" t="s">
        <v>220</v>
      </c>
      <c r="H153" s="237">
        <v>2</v>
      </c>
      <c r="I153" s="238"/>
      <c r="J153" s="239">
        <f t="shared" si="15"/>
        <v>0</v>
      </c>
      <c r="K153" s="240"/>
      <c r="L153" s="241"/>
      <c r="M153" s="242"/>
      <c r="N153" s="243" t="s">
        <v>41</v>
      </c>
      <c r="O153" s="62"/>
      <c r="P153" s="194">
        <f t="shared" si="16"/>
        <v>0</v>
      </c>
      <c r="Q153" s="194">
        <v>0</v>
      </c>
      <c r="R153" s="194">
        <f t="shared" si="17"/>
        <v>0</v>
      </c>
      <c r="S153" s="194">
        <v>0</v>
      </c>
      <c r="T153" s="195">
        <f t="shared" si="1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447</v>
      </c>
      <c r="AT153" s="196" t="s">
        <v>273</v>
      </c>
      <c r="AU153" s="196" t="s">
        <v>103</v>
      </c>
      <c r="AY153" s="16" t="s">
        <v>154</v>
      </c>
      <c r="BE153" s="102">
        <f t="shared" si="19"/>
        <v>0</v>
      </c>
      <c r="BF153" s="102">
        <f t="shared" si="20"/>
        <v>0</v>
      </c>
      <c r="BG153" s="102">
        <f t="shared" si="21"/>
        <v>0</v>
      </c>
      <c r="BH153" s="102">
        <f t="shared" si="22"/>
        <v>0</v>
      </c>
      <c r="BI153" s="102">
        <f t="shared" si="23"/>
        <v>0</v>
      </c>
      <c r="BJ153" s="16" t="s">
        <v>103</v>
      </c>
      <c r="BK153" s="102">
        <f t="shared" si="24"/>
        <v>0</v>
      </c>
      <c r="BL153" s="16" t="s">
        <v>417</v>
      </c>
      <c r="BM153" s="196" t="s">
        <v>360</v>
      </c>
    </row>
    <row r="154" spans="1:65" s="33" customFormat="1" ht="16.5" customHeight="1">
      <c r="A154" s="31"/>
      <c r="B154" s="148"/>
      <c r="C154" s="233" t="s">
        <v>257</v>
      </c>
      <c r="D154" s="233" t="s">
        <v>273</v>
      </c>
      <c r="E154" s="234" t="s">
        <v>460</v>
      </c>
      <c r="F154" s="235" t="s">
        <v>461</v>
      </c>
      <c r="G154" s="236" t="s">
        <v>220</v>
      </c>
      <c r="H154" s="237">
        <v>2</v>
      </c>
      <c r="I154" s="238"/>
      <c r="J154" s="239">
        <f t="shared" si="15"/>
        <v>0</v>
      </c>
      <c r="K154" s="240"/>
      <c r="L154" s="241"/>
      <c r="M154" s="242"/>
      <c r="N154" s="243" t="s">
        <v>41</v>
      </c>
      <c r="O154" s="62"/>
      <c r="P154" s="194">
        <f t="shared" si="16"/>
        <v>0</v>
      </c>
      <c r="Q154" s="194">
        <v>0</v>
      </c>
      <c r="R154" s="194">
        <f t="shared" si="17"/>
        <v>0</v>
      </c>
      <c r="S154" s="194">
        <v>0</v>
      </c>
      <c r="T154" s="195">
        <f t="shared" si="1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447</v>
      </c>
      <c r="AT154" s="196" t="s">
        <v>273</v>
      </c>
      <c r="AU154" s="196" t="s">
        <v>103</v>
      </c>
      <c r="AY154" s="16" t="s">
        <v>154</v>
      </c>
      <c r="BE154" s="102">
        <f t="shared" si="19"/>
        <v>0</v>
      </c>
      <c r="BF154" s="102">
        <f t="shared" si="20"/>
        <v>0</v>
      </c>
      <c r="BG154" s="102">
        <f t="shared" si="21"/>
        <v>0</v>
      </c>
      <c r="BH154" s="102">
        <f t="shared" si="22"/>
        <v>0</v>
      </c>
      <c r="BI154" s="102">
        <f t="shared" si="23"/>
        <v>0</v>
      </c>
      <c r="BJ154" s="16" t="s">
        <v>103</v>
      </c>
      <c r="BK154" s="102">
        <f t="shared" si="24"/>
        <v>0</v>
      </c>
      <c r="BL154" s="16" t="s">
        <v>417</v>
      </c>
      <c r="BM154" s="196" t="s">
        <v>370</v>
      </c>
    </row>
    <row r="155" spans="1:65" s="33" customFormat="1" ht="16.5" customHeight="1">
      <c r="A155" s="31"/>
      <c r="B155" s="148"/>
      <c r="C155" s="233" t="s">
        <v>266</v>
      </c>
      <c r="D155" s="233" t="s">
        <v>273</v>
      </c>
      <c r="E155" s="234" t="s">
        <v>462</v>
      </c>
      <c r="F155" s="235" t="s">
        <v>463</v>
      </c>
      <c r="G155" s="236" t="s">
        <v>220</v>
      </c>
      <c r="H155" s="237">
        <v>1</v>
      </c>
      <c r="I155" s="238"/>
      <c r="J155" s="239">
        <f t="shared" si="15"/>
        <v>0</v>
      </c>
      <c r="K155" s="240"/>
      <c r="L155" s="241"/>
      <c r="M155" s="242"/>
      <c r="N155" s="243" t="s">
        <v>41</v>
      </c>
      <c r="O155" s="62"/>
      <c r="P155" s="194">
        <f t="shared" si="16"/>
        <v>0</v>
      </c>
      <c r="Q155" s="194">
        <v>0</v>
      </c>
      <c r="R155" s="194">
        <f t="shared" si="17"/>
        <v>0</v>
      </c>
      <c r="S155" s="194">
        <v>0</v>
      </c>
      <c r="T155" s="195">
        <f t="shared" si="1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447</v>
      </c>
      <c r="AT155" s="196" t="s">
        <v>273</v>
      </c>
      <c r="AU155" s="196" t="s">
        <v>103</v>
      </c>
      <c r="AY155" s="16" t="s">
        <v>154</v>
      </c>
      <c r="BE155" s="102">
        <f t="shared" si="19"/>
        <v>0</v>
      </c>
      <c r="BF155" s="102">
        <f t="shared" si="20"/>
        <v>0</v>
      </c>
      <c r="BG155" s="102">
        <f t="shared" si="21"/>
        <v>0</v>
      </c>
      <c r="BH155" s="102">
        <f t="shared" si="22"/>
        <v>0</v>
      </c>
      <c r="BI155" s="102">
        <f t="shared" si="23"/>
        <v>0</v>
      </c>
      <c r="BJ155" s="16" t="s">
        <v>103</v>
      </c>
      <c r="BK155" s="102">
        <f t="shared" si="24"/>
        <v>0</v>
      </c>
      <c r="BL155" s="16" t="s">
        <v>417</v>
      </c>
      <c r="BM155" s="196" t="s">
        <v>378</v>
      </c>
    </row>
    <row r="156" spans="1:65" s="33" customFormat="1" ht="16.5" customHeight="1">
      <c r="A156" s="31"/>
      <c r="B156" s="148"/>
      <c r="C156" s="233" t="s">
        <v>272</v>
      </c>
      <c r="D156" s="233" t="s">
        <v>273</v>
      </c>
      <c r="E156" s="234" t="s">
        <v>464</v>
      </c>
      <c r="F156" s="235" t="s">
        <v>465</v>
      </c>
      <c r="G156" s="236" t="s">
        <v>220</v>
      </c>
      <c r="H156" s="237">
        <v>1</v>
      </c>
      <c r="I156" s="238"/>
      <c r="J156" s="239">
        <f t="shared" si="15"/>
        <v>0</v>
      </c>
      <c r="K156" s="240"/>
      <c r="L156" s="241"/>
      <c r="M156" s="242"/>
      <c r="N156" s="243" t="s">
        <v>41</v>
      </c>
      <c r="O156" s="62"/>
      <c r="P156" s="194">
        <f t="shared" si="16"/>
        <v>0</v>
      </c>
      <c r="Q156" s="194">
        <v>0</v>
      </c>
      <c r="R156" s="194">
        <f t="shared" si="17"/>
        <v>0</v>
      </c>
      <c r="S156" s="194">
        <v>0</v>
      </c>
      <c r="T156" s="195">
        <f t="shared" si="1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447</v>
      </c>
      <c r="AT156" s="196" t="s">
        <v>273</v>
      </c>
      <c r="AU156" s="196" t="s">
        <v>103</v>
      </c>
      <c r="AY156" s="16" t="s">
        <v>154</v>
      </c>
      <c r="BE156" s="102">
        <f t="shared" si="19"/>
        <v>0</v>
      </c>
      <c r="BF156" s="102">
        <f t="shared" si="20"/>
        <v>0</v>
      </c>
      <c r="BG156" s="102">
        <f t="shared" si="21"/>
        <v>0</v>
      </c>
      <c r="BH156" s="102">
        <f t="shared" si="22"/>
        <v>0</v>
      </c>
      <c r="BI156" s="102">
        <f t="shared" si="23"/>
        <v>0</v>
      </c>
      <c r="BJ156" s="16" t="s">
        <v>103</v>
      </c>
      <c r="BK156" s="102">
        <f t="shared" si="24"/>
        <v>0</v>
      </c>
      <c r="BL156" s="16" t="s">
        <v>417</v>
      </c>
      <c r="BM156" s="196" t="s">
        <v>388</v>
      </c>
    </row>
    <row r="157" spans="1:65" s="33" customFormat="1" ht="16.5" customHeight="1">
      <c r="A157" s="31"/>
      <c r="B157" s="148"/>
      <c r="C157" s="233" t="s">
        <v>281</v>
      </c>
      <c r="D157" s="233" t="s">
        <v>273</v>
      </c>
      <c r="E157" s="234" t="s">
        <v>466</v>
      </c>
      <c r="F157" s="235" t="s">
        <v>467</v>
      </c>
      <c r="G157" s="236" t="s">
        <v>220</v>
      </c>
      <c r="H157" s="237">
        <v>2</v>
      </c>
      <c r="I157" s="238"/>
      <c r="J157" s="239">
        <f t="shared" si="15"/>
        <v>0</v>
      </c>
      <c r="K157" s="240"/>
      <c r="L157" s="241"/>
      <c r="M157" s="242"/>
      <c r="N157" s="243" t="s">
        <v>41</v>
      </c>
      <c r="O157" s="62"/>
      <c r="P157" s="194">
        <f t="shared" si="16"/>
        <v>0</v>
      </c>
      <c r="Q157" s="194">
        <v>0</v>
      </c>
      <c r="R157" s="194">
        <f t="shared" si="17"/>
        <v>0</v>
      </c>
      <c r="S157" s="194">
        <v>0</v>
      </c>
      <c r="T157" s="195">
        <f t="shared" si="1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447</v>
      </c>
      <c r="AT157" s="196" t="s">
        <v>273</v>
      </c>
      <c r="AU157" s="196" t="s">
        <v>103</v>
      </c>
      <c r="AY157" s="16" t="s">
        <v>154</v>
      </c>
      <c r="BE157" s="102">
        <f t="shared" si="19"/>
        <v>0</v>
      </c>
      <c r="BF157" s="102">
        <f t="shared" si="20"/>
        <v>0</v>
      </c>
      <c r="BG157" s="102">
        <f t="shared" si="21"/>
        <v>0</v>
      </c>
      <c r="BH157" s="102">
        <f t="shared" si="22"/>
        <v>0</v>
      </c>
      <c r="BI157" s="102">
        <f t="shared" si="23"/>
        <v>0</v>
      </c>
      <c r="BJ157" s="16" t="s">
        <v>103</v>
      </c>
      <c r="BK157" s="102">
        <f t="shared" si="24"/>
        <v>0</v>
      </c>
      <c r="BL157" s="16" t="s">
        <v>417</v>
      </c>
      <c r="BM157" s="196" t="s">
        <v>468</v>
      </c>
    </row>
    <row r="158" spans="1:65" s="33" customFormat="1" ht="16.5" customHeight="1">
      <c r="A158" s="31"/>
      <c r="B158" s="148"/>
      <c r="C158" s="233" t="s">
        <v>287</v>
      </c>
      <c r="D158" s="233" t="s">
        <v>273</v>
      </c>
      <c r="E158" s="234" t="s">
        <v>469</v>
      </c>
      <c r="F158" s="235" t="s">
        <v>470</v>
      </c>
      <c r="G158" s="236" t="s">
        <v>220</v>
      </c>
      <c r="H158" s="237">
        <v>4</v>
      </c>
      <c r="I158" s="238"/>
      <c r="J158" s="239">
        <f t="shared" si="15"/>
        <v>0</v>
      </c>
      <c r="K158" s="240"/>
      <c r="L158" s="241"/>
      <c r="M158" s="242"/>
      <c r="N158" s="243" t="s">
        <v>41</v>
      </c>
      <c r="O158" s="62"/>
      <c r="P158" s="194">
        <f t="shared" si="16"/>
        <v>0</v>
      </c>
      <c r="Q158" s="194">
        <v>0</v>
      </c>
      <c r="R158" s="194">
        <f t="shared" si="17"/>
        <v>0</v>
      </c>
      <c r="S158" s="194">
        <v>0</v>
      </c>
      <c r="T158" s="195">
        <f t="shared" si="1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447</v>
      </c>
      <c r="AT158" s="196" t="s">
        <v>273</v>
      </c>
      <c r="AU158" s="196" t="s">
        <v>103</v>
      </c>
      <c r="AY158" s="16" t="s">
        <v>154</v>
      </c>
      <c r="BE158" s="102">
        <f t="shared" si="19"/>
        <v>0</v>
      </c>
      <c r="BF158" s="102">
        <f t="shared" si="20"/>
        <v>0</v>
      </c>
      <c r="BG158" s="102">
        <f t="shared" si="21"/>
        <v>0</v>
      </c>
      <c r="BH158" s="102">
        <f t="shared" si="22"/>
        <v>0</v>
      </c>
      <c r="BI158" s="102">
        <f t="shared" si="23"/>
        <v>0</v>
      </c>
      <c r="BJ158" s="16" t="s">
        <v>103</v>
      </c>
      <c r="BK158" s="102">
        <f t="shared" si="24"/>
        <v>0</v>
      </c>
      <c r="BL158" s="16" t="s">
        <v>417</v>
      </c>
      <c r="BM158" s="196" t="s">
        <v>471</v>
      </c>
    </row>
    <row r="159" spans="1:65" s="33" customFormat="1" ht="16.5" customHeight="1">
      <c r="A159" s="31"/>
      <c r="B159" s="148"/>
      <c r="C159" s="233" t="s">
        <v>292</v>
      </c>
      <c r="D159" s="233" t="s">
        <v>273</v>
      </c>
      <c r="E159" s="234" t="s">
        <v>472</v>
      </c>
      <c r="F159" s="235" t="s">
        <v>473</v>
      </c>
      <c r="G159" s="236" t="s">
        <v>220</v>
      </c>
      <c r="H159" s="237">
        <v>12</v>
      </c>
      <c r="I159" s="238"/>
      <c r="J159" s="239">
        <f t="shared" si="15"/>
        <v>0</v>
      </c>
      <c r="K159" s="240"/>
      <c r="L159" s="241"/>
      <c r="M159" s="242"/>
      <c r="N159" s="243" t="s">
        <v>41</v>
      </c>
      <c r="O159" s="62"/>
      <c r="P159" s="194">
        <f t="shared" si="16"/>
        <v>0</v>
      </c>
      <c r="Q159" s="194">
        <v>0</v>
      </c>
      <c r="R159" s="194">
        <f t="shared" si="17"/>
        <v>0</v>
      </c>
      <c r="S159" s="194">
        <v>0</v>
      </c>
      <c r="T159" s="195">
        <f t="shared" si="1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447</v>
      </c>
      <c r="AT159" s="196" t="s">
        <v>273</v>
      </c>
      <c r="AU159" s="196" t="s">
        <v>103</v>
      </c>
      <c r="AY159" s="16" t="s">
        <v>154</v>
      </c>
      <c r="BE159" s="102">
        <f t="shared" si="19"/>
        <v>0</v>
      </c>
      <c r="BF159" s="102">
        <f t="shared" si="20"/>
        <v>0</v>
      </c>
      <c r="BG159" s="102">
        <f t="shared" si="21"/>
        <v>0</v>
      </c>
      <c r="BH159" s="102">
        <f t="shared" si="22"/>
        <v>0</v>
      </c>
      <c r="BI159" s="102">
        <f t="shared" si="23"/>
        <v>0</v>
      </c>
      <c r="BJ159" s="16" t="s">
        <v>103</v>
      </c>
      <c r="BK159" s="102">
        <f t="shared" si="24"/>
        <v>0</v>
      </c>
      <c r="BL159" s="16" t="s">
        <v>417</v>
      </c>
      <c r="BM159" s="196" t="s">
        <v>474</v>
      </c>
    </row>
    <row r="160" spans="1:65" s="33" customFormat="1" ht="16.5" customHeight="1">
      <c r="A160" s="31"/>
      <c r="B160" s="148"/>
      <c r="C160" s="233" t="s">
        <v>299</v>
      </c>
      <c r="D160" s="233" t="s">
        <v>273</v>
      </c>
      <c r="E160" s="234" t="s">
        <v>475</v>
      </c>
      <c r="F160" s="235" t="s">
        <v>476</v>
      </c>
      <c r="G160" s="236" t="s">
        <v>220</v>
      </c>
      <c r="H160" s="237">
        <v>4</v>
      </c>
      <c r="I160" s="238"/>
      <c r="J160" s="239">
        <f t="shared" si="15"/>
        <v>0</v>
      </c>
      <c r="K160" s="240"/>
      <c r="L160" s="241"/>
      <c r="M160" s="242"/>
      <c r="N160" s="243" t="s">
        <v>41</v>
      </c>
      <c r="O160" s="62"/>
      <c r="P160" s="194">
        <f t="shared" si="16"/>
        <v>0</v>
      </c>
      <c r="Q160" s="194">
        <v>0</v>
      </c>
      <c r="R160" s="194">
        <f t="shared" si="17"/>
        <v>0</v>
      </c>
      <c r="S160" s="194">
        <v>0</v>
      </c>
      <c r="T160" s="195">
        <f t="shared" si="1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6" t="s">
        <v>447</v>
      </c>
      <c r="AT160" s="196" t="s">
        <v>273</v>
      </c>
      <c r="AU160" s="196" t="s">
        <v>103</v>
      </c>
      <c r="AY160" s="16" t="s">
        <v>154</v>
      </c>
      <c r="BE160" s="102">
        <f t="shared" si="19"/>
        <v>0</v>
      </c>
      <c r="BF160" s="102">
        <f t="shared" si="20"/>
        <v>0</v>
      </c>
      <c r="BG160" s="102">
        <f t="shared" si="21"/>
        <v>0</v>
      </c>
      <c r="BH160" s="102">
        <f t="shared" si="22"/>
        <v>0</v>
      </c>
      <c r="BI160" s="102">
        <f t="shared" si="23"/>
        <v>0</v>
      </c>
      <c r="BJ160" s="16" t="s">
        <v>103</v>
      </c>
      <c r="BK160" s="102">
        <f t="shared" si="24"/>
        <v>0</v>
      </c>
      <c r="BL160" s="16" t="s">
        <v>417</v>
      </c>
      <c r="BM160" s="196" t="s">
        <v>477</v>
      </c>
    </row>
    <row r="161" spans="1:65" s="33" customFormat="1" ht="16.5" customHeight="1">
      <c r="A161" s="31"/>
      <c r="B161" s="148"/>
      <c r="C161" s="233" t="s">
        <v>303</v>
      </c>
      <c r="D161" s="233" t="s">
        <v>273</v>
      </c>
      <c r="E161" s="234" t="s">
        <v>478</v>
      </c>
      <c r="F161" s="235" t="s">
        <v>479</v>
      </c>
      <c r="G161" s="236" t="s">
        <v>220</v>
      </c>
      <c r="H161" s="237">
        <v>4</v>
      </c>
      <c r="I161" s="238"/>
      <c r="J161" s="239">
        <f t="shared" si="15"/>
        <v>0</v>
      </c>
      <c r="K161" s="240"/>
      <c r="L161" s="241"/>
      <c r="M161" s="242"/>
      <c r="N161" s="243" t="s">
        <v>41</v>
      </c>
      <c r="O161" s="62"/>
      <c r="P161" s="194">
        <f t="shared" si="16"/>
        <v>0</v>
      </c>
      <c r="Q161" s="194">
        <v>0</v>
      </c>
      <c r="R161" s="194">
        <f t="shared" si="17"/>
        <v>0</v>
      </c>
      <c r="S161" s="194">
        <v>0</v>
      </c>
      <c r="T161" s="19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447</v>
      </c>
      <c r="AT161" s="196" t="s">
        <v>273</v>
      </c>
      <c r="AU161" s="196" t="s">
        <v>103</v>
      </c>
      <c r="AY161" s="16" t="s">
        <v>154</v>
      </c>
      <c r="BE161" s="102">
        <f t="shared" si="19"/>
        <v>0</v>
      </c>
      <c r="BF161" s="102">
        <f t="shared" si="20"/>
        <v>0</v>
      </c>
      <c r="BG161" s="102">
        <f t="shared" si="21"/>
        <v>0</v>
      </c>
      <c r="BH161" s="102">
        <f t="shared" si="22"/>
        <v>0</v>
      </c>
      <c r="BI161" s="102">
        <f t="shared" si="23"/>
        <v>0</v>
      </c>
      <c r="BJ161" s="16" t="s">
        <v>103</v>
      </c>
      <c r="BK161" s="102">
        <f t="shared" si="24"/>
        <v>0</v>
      </c>
      <c r="BL161" s="16" t="s">
        <v>417</v>
      </c>
      <c r="BM161" s="196" t="s">
        <v>480</v>
      </c>
    </row>
    <row r="162" spans="1:65" s="33" customFormat="1" ht="16.5" customHeight="1">
      <c r="A162" s="31"/>
      <c r="B162" s="148"/>
      <c r="C162" s="233" t="s">
        <v>308</v>
      </c>
      <c r="D162" s="233" t="s">
        <v>273</v>
      </c>
      <c r="E162" s="234" t="s">
        <v>481</v>
      </c>
      <c r="F162" s="235" t="s">
        <v>482</v>
      </c>
      <c r="G162" s="236" t="s">
        <v>220</v>
      </c>
      <c r="H162" s="237">
        <v>4</v>
      </c>
      <c r="I162" s="238"/>
      <c r="J162" s="239">
        <f t="shared" si="15"/>
        <v>0</v>
      </c>
      <c r="K162" s="240"/>
      <c r="L162" s="241"/>
      <c r="M162" s="242"/>
      <c r="N162" s="243" t="s">
        <v>41</v>
      </c>
      <c r="O162" s="62"/>
      <c r="P162" s="194">
        <f t="shared" si="16"/>
        <v>0</v>
      </c>
      <c r="Q162" s="194">
        <v>0</v>
      </c>
      <c r="R162" s="194">
        <f t="shared" si="17"/>
        <v>0</v>
      </c>
      <c r="S162" s="194">
        <v>0</v>
      </c>
      <c r="T162" s="19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447</v>
      </c>
      <c r="AT162" s="196" t="s">
        <v>273</v>
      </c>
      <c r="AU162" s="196" t="s">
        <v>103</v>
      </c>
      <c r="AY162" s="16" t="s">
        <v>154</v>
      </c>
      <c r="BE162" s="102">
        <f t="shared" si="19"/>
        <v>0</v>
      </c>
      <c r="BF162" s="102">
        <f t="shared" si="20"/>
        <v>0</v>
      </c>
      <c r="BG162" s="102">
        <f t="shared" si="21"/>
        <v>0</v>
      </c>
      <c r="BH162" s="102">
        <f t="shared" si="22"/>
        <v>0</v>
      </c>
      <c r="BI162" s="102">
        <f t="shared" si="23"/>
        <v>0</v>
      </c>
      <c r="BJ162" s="16" t="s">
        <v>103</v>
      </c>
      <c r="BK162" s="102">
        <f t="shared" si="24"/>
        <v>0</v>
      </c>
      <c r="BL162" s="16" t="s">
        <v>417</v>
      </c>
      <c r="BM162" s="196" t="s">
        <v>483</v>
      </c>
    </row>
    <row r="163" spans="1:65" s="33" customFormat="1" ht="16.5" customHeight="1">
      <c r="A163" s="31"/>
      <c r="B163" s="148"/>
      <c r="C163" s="233" t="s">
        <v>312</v>
      </c>
      <c r="D163" s="233" t="s">
        <v>273</v>
      </c>
      <c r="E163" s="234" t="s">
        <v>484</v>
      </c>
      <c r="F163" s="235" t="s">
        <v>485</v>
      </c>
      <c r="G163" s="236" t="s">
        <v>220</v>
      </c>
      <c r="H163" s="237">
        <v>5</v>
      </c>
      <c r="I163" s="238"/>
      <c r="J163" s="239">
        <f t="shared" si="15"/>
        <v>0</v>
      </c>
      <c r="K163" s="240"/>
      <c r="L163" s="241"/>
      <c r="M163" s="242"/>
      <c r="N163" s="243" t="s">
        <v>41</v>
      </c>
      <c r="O163" s="62"/>
      <c r="P163" s="194">
        <f t="shared" si="16"/>
        <v>0</v>
      </c>
      <c r="Q163" s="194">
        <v>0</v>
      </c>
      <c r="R163" s="194">
        <f t="shared" si="17"/>
        <v>0</v>
      </c>
      <c r="S163" s="194">
        <v>0</v>
      </c>
      <c r="T163" s="19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6" t="s">
        <v>447</v>
      </c>
      <c r="AT163" s="196" t="s">
        <v>273</v>
      </c>
      <c r="AU163" s="196" t="s">
        <v>103</v>
      </c>
      <c r="AY163" s="16" t="s">
        <v>154</v>
      </c>
      <c r="BE163" s="102">
        <f t="shared" si="19"/>
        <v>0</v>
      </c>
      <c r="BF163" s="102">
        <f t="shared" si="20"/>
        <v>0</v>
      </c>
      <c r="BG163" s="102">
        <f t="shared" si="21"/>
        <v>0</v>
      </c>
      <c r="BH163" s="102">
        <f t="shared" si="22"/>
        <v>0</v>
      </c>
      <c r="BI163" s="102">
        <f t="shared" si="23"/>
        <v>0</v>
      </c>
      <c r="BJ163" s="16" t="s">
        <v>103</v>
      </c>
      <c r="BK163" s="102">
        <f t="shared" si="24"/>
        <v>0</v>
      </c>
      <c r="BL163" s="16" t="s">
        <v>417</v>
      </c>
      <c r="BM163" s="196" t="s">
        <v>486</v>
      </c>
    </row>
    <row r="164" spans="1:65" s="33" customFormat="1" ht="16.5" customHeight="1">
      <c r="A164" s="31"/>
      <c r="B164" s="148"/>
      <c r="C164" s="233" t="s">
        <v>318</v>
      </c>
      <c r="D164" s="233" t="s">
        <v>273</v>
      </c>
      <c r="E164" s="234" t="s">
        <v>487</v>
      </c>
      <c r="F164" s="235" t="s">
        <v>488</v>
      </c>
      <c r="G164" s="236" t="s">
        <v>220</v>
      </c>
      <c r="H164" s="237">
        <v>2</v>
      </c>
      <c r="I164" s="238"/>
      <c r="J164" s="239">
        <f t="shared" si="15"/>
        <v>0</v>
      </c>
      <c r="K164" s="240"/>
      <c r="L164" s="241"/>
      <c r="M164" s="242"/>
      <c r="N164" s="243" t="s">
        <v>41</v>
      </c>
      <c r="O164" s="62"/>
      <c r="P164" s="194">
        <f t="shared" si="16"/>
        <v>0</v>
      </c>
      <c r="Q164" s="194">
        <v>0</v>
      </c>
      <c r="R164" s="194">
        <f t="shared" si="17"/>
        <v>0</v>
      </c>
      <c r="S164" s="194">
        <v>0</v>
      </c>
      <c r="T164" s="19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6" t="s">
        <v>447</v>
      </c>
      <c r="AT164" s="196" t="s">
        <v>273</v>
      </c>
      <c r="AU164" s="196" t="s">
        <v>103</v>
      </c>
      <c r="AY164" s="16" t="s">
        <v>154</v>
      </c>
      <c r="BE164" s="102">
        <f t="shared" si="19"/>
        <v>0</v>
      </c>
      <c r="BF164" s="102">
        <f t="shared" si="20"/>
        <v>0</v>
      </c>
      <c r="BG164" s="102">
        <f t="shared" si="21"/>
        <v>0</v>
      </c>
      <c r="BH164" s="102">
        <f t="shared" si="22"/>
        <v>0</v>
      </c>
      <c r="BI164" s="102">
        <f t="shared" si="23"/>
        <v>0</v>
      </c>
      <c r="BJ164" s="16" t="s">
        <v>103</v>
      </c>
      <c r="BK164" s="102">
        <f t="shared" si="24"/>
        <v>0</v>
      </c>
      <c r="BL164" s="16" t="s">
        <v>417</v>
      </c>
      <c r="BM164" s="196" t="s">
        <v>489</v>
      </c>
    </row>
    <row r="165" spans="1:65" s="33" customFormat="1" ht="16.5" customHeight="1">
      <c r="A165" s="31"/>
      <c r="B165" s="148"/>
      <c r="C165" s="233" t="s">
        <v>276</v>
      </c>
      <c r="D165" s="233" t="s">
        <v>273</v>
      </c>
      <c r="E165" s="234" t="s">
        <v>490</v>
      </c>
      <c r="F165" s="235" t="s">
        <v>491</v>
      </c>
      <c r="G165" s="236" t="s">
        <v>220</v>
      </c>
      <c r="H165" s="237">
        <v>4</v>
      </c>
      <c r="I165" s="238"/>
      <c r="J165" s="239">
        <f t="shared" si="15"/>
        <v>0</v>
      </c>
      <c r="K165" s="240"/>
      <c r="L165" s="241"/>
      <c r="M165" s="242"/>
      <c r="N165" s="243" t="s">
        <v>41</v>
      </c>
      <c r="O165" s="62"/>
      <c r="P165" s="194">
        <f t="shared" si="16"/>
        <v>0</v>
      </c>
      <c r="Q165" s="194">
        <v>0</v>
      </c>
      <c r="R165" s="194">
        <f t="shared" si="17"/>
        <v>0</v>
      </c>
      <c r="S165" s="194">
        <v>0</v>
      </c>
      <c r="T165" s="19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6" t="s">
        <v>447</v>
      </c>
      <c r="AT165" s="196" t="s">
        <v>273</v>
      </c>
      <c r="AU165" s="196" t="s">
        <v>103</v>
      </c>
      <c r="AY165" s="16" t="s">
        <v>154</v>
      </c>
      <c r="BE165" s="102">
        <f t="shared" si="19"/>
        <v>0</v>
      </c>
      <c r="BF165" s="102">
        <f t="shared" si="20"/>
        <v>0</v>
      </c>
      <c r="BG165" s="102">
        <f t="shared" si="21"/>
        <v>0</v>
      </c>
      <c r="BH165" s="102">
        <f t="shared" si="22"/>
        <v>0</v>
      </c>
      <c r="BI165" s="102">
        <f t="shared" si="23"/>
        <v>0</v>
      </c>
      <c r="BJ165" s="16" t="s">
        <v>103</v>
      </c>
      <c r="BK165" s="102">
        <f t="shared" si="24"/>
        <v>0</v>
      </c>
      <c r="BL165" s="16" t="s">
        <v>417</v>
      </c>
      <c r="BM165" s="196" t="s">
        <v>417</v>
      </c>
    </row>
    <row r="166" spans="1:65" s="33" customFormat="1" ht="16.5" customHeight="1">
      <c r="A166" s="31"/>
      <c r="B166" s="148"/>
      <c r="C166" s="233" t="s">
        <v>327</v>
      </c>
      <c r="D166" s="233" t="s">
        <v>273</v>
      </c>
      <c r="E166" s="234" t="s">
        <v>492</v>
      </c>
      <c r="F166" s="235" t="s">
        <v>493</v>
      </c>
      <c r="G166" s="236" t="s">
        <v>260</v>
      </c>
      <c r="H166" s="237">
        <v>15</v>
      </c>
      <c r="I166" s="238"/>
      <c r="J166" s="239">
        <f t="shared" si="15"/>
        <v>0</v>
      </c>
      <c r="K166" s="240"/>
      <c r="L166" s="241"/>
      <c r="M166" s="242"/>
      <c r="N166" s="243" t="s">
        <v>41</v>
      </c>
      <c r="O166" s="62"/>
      <c r="P166" s="194">
        <f t="shared" si="16"/>
        <v>0</v>
      </c>
      <c r="Q166" s="194">
        <v>0</v>
      </c>
      <c r="R166" s="194">
        <f t="shared" si="17"/>
        <v>0</v>
      </c>
      <c r="S166" s="194">
        <v>0</v>
      </c>
      <c r="T166" s="19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6" t="s">
        <v>447</v>
      </c>
      <c r="AT166" s="196" t="s">
        <v>273</v>
      </c>
      <c r="AU166" s="196" t="s">
        <v>103</v>
      </c>
      <c r="AY166" s="16" t="s">
        <v>154</v>
      </c>
      <c r="BE166" s="102">
        <f t="shared" si="19"/>
        <v>0</v>
      </c>
      <c r="BF166" s="102">
        <f t="shared" si="20"/>
        <v>0</v>
      </c>
      <c r="BG166" s="102">
        <f t="shared" si="21"/>
        <v>0</v>
      </c>
      <c r="BH166" s="102">
        <f t="shared" si="22"/>
        <v>0</v>
      </c>
      <c r="BI166" s="102">
        <f t="shared" si="23"/>
        <v>0</v>
      </c>
      <c r="BJ166" s="16" t="s">
        <v>103</v>
      </c>
      <c r="BK166" s="102">
        <f t="shared" si="24"/>
        <v>0</v>
      </c>
      <c r="BL166" s="16" t="s">
        <v>417</v>
      </c>
      <c r="BM166" s="196" t="s">
        <v>494</v>
      </c>
    </row>
    <row r="167" spans="1:65" s="33" customFormat="1" ht="16.5" customHeight="1">
      <c r="A167" s="31"/>
      <c r="B167" s="148"/>
      <c r="C167" s="233" t="s">
        <v>332</v>
      </c>
      <c r="D167" s="233" t="s">
        <v>273</v>
      </c>
      <c r="E167" s="234" t="s">
        <v>495</v>
      </c>
      <c r="F167" s="235" t="s">
        <v>496</v>
      </c>
      <c r="G167" s="236" t="s">
        <v>295</v>
      </c>
      <c r="H167" s="250"/>
      <c r="I167" s="238"/>
      <c r="J167" s="239">
        <f t="shared" si="15"/>
        <v>0</v>
      </c>
      <c r="K167" s="240"/>
      <c r="L167" s="241"/>
      <c r="M167" s="242"/>
      <c r="N167" s="243" t="s">
        <v>41</v>
      </c>
      <c r="O167" s="62"/>
      <c r="P167" s="194">
        <f t="shared" si="16"/>
        <v>0</v>
      </c>
      <c r="Q167" s="194">
        <v>0</v>
      </c>
      <c r="R167" s="194">
        <f t="shared" si="17"/>
        <v>0</v>
      </c>
      <c r="S167" s="194">
        <v>0</v>
      </c>
      <c r="T167" s="19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6" t="s">
        <v>447</v>
      </c>
      <c r="AT167" s="196" t="s">
        <v>273</v>
      </c>
      <c r="AU167" s="196" t="s">
        <v>103</v>
      </c>
      <c r="AY167" s="16" t="s">
        <v>154</v>
      </c>
      <c r="BE167" s="102">
        <f t="shared" si="19"/>
        <v>0</v>
      </c>
      <c r="BF167" s="102">
        <f t="shared" si="20"/>
        <v>0</v>
      </c>
      <c r="BG167" s="102">
        <f t="shared" si="21"/>
        <v>0</v>
      </c>
      <c r="BH167" s="102">
        <f t="shared" si="22"/>
        <v>0</v>
      </c>
      <c r="BI167" s="102">
        <f t="shared" si="23"/>
        <v>0</v>
      </c>
      <c r="BJ167" s="16" t="s">
        <v>103</v>
      </c>
      <c r="BK167" s="102">
        <f t="shared" si="24"/>
        <v>0</v>
      </c>
      <c r="BL167" s="16" t="s">
        <v>417</v>
      </c>
      <c r="BM167" s="196" t="s">
        <v>497</v>
      </c>
    </row>
    <row r="168" spans="1:65" s="170" customFormat="1" ht="22.8" customHeight="1">
      <c r="B168" s="171"/>
      <c r="D168" s="172" t="s">
        <v>74</v>
      </c>
      <c r="E168" s="182" t="s">
        <v>498</v>
      </c>
      <c r="F168" s="182" t="s">
        <v>499</v>
      </c>
      <c r="I168" s="174"/>
      <c r="J168" s="183">
        <f>BK168</f>
        <v>0</v>
      </c>
      <c r="L168" s="171"/>
      <c r="M168" s="176"/>
      <c r="N168" s="177"/>
      <c r="O168" s="177"/>
      <c r="P168" s="178">
        <f>SUM(P169:P170)</f>
        <v>0</v>
      </c>
      <c r="Q168" s="177"/>
      <c r="R168" s="178">
        <f>SUM(R169:R170)</f>
        <v>0</v>
      </c>
      <c r="S168" s="177"/>
      <c r="T168" s="179">
        <f>SUM(T169:T170)</f>
        <v>0</v>
      </c>
      <c r="AR168" s="172" t="s">
        <v>171</v>
      </c>
      <c r="AT168" s="180" t="s">
        <v>74</v>
      </c>
      <c r="AU168" s="180" t="s">
        <v>83</v>
      </c>
      <c r="AY168" s="172" t="s">
        <v>154</v>
      </c>
      <c r="BK168" s="181">
        <f>SUM(BK169:BK170)</f>
        <v>0</v>
      </c>
    </row>
    <row r="169" spans="1:65" s="33" customFormat="1" ht="21.75" customHeight="1">
      <c r="A169" s="31"/>
      <c r="B169" s="148"/>
      <c r="C169" s="184" t="s">
        <v>336</v>
      </c>
      <c r="D169" s="184" t="s">
        <v>157</v>
      </c>
      <c r="E169" s="185" t="s">
        <v>500</v>
      </c>
      <c r="F169" s="186" t="s">
        <v>501</v>
      </c>
      <c r="G169" s="187" t="s">
        <v>260</v>
      </c>
      <c r="H169" s="188">
        <v>72</v>
      </c>
      <c r="I169" s="189"/>
      <c r="J169" s="190">
        <f>ROUND(I169*H169,2)</f>
        <v>0</v>
      </c>
      <c r="K169" s="191"/>
      <c r="L169" s="32"/>
      <c r="M169" s="192"/>
      <c r="N169" s="193" t="s">
        <v>41</v>
      </c>
      <c r="O169" s="62"/>
      <c r="P169" s="194">
        <f>O169*H169</f>
        <v>0</v>
      </c>
      <c r="Q169" s="194">
        <v>0</v>
      </c>
      <c r="R169" s="194">
        <f>Q169*H169</f>
        <v>0</v>
      </c>
      <c r="S169" s="194">
        <v>0</v>
      </c>
      <c r="T169" s="195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6" t="s">
        <v>417</v>
      </c>
      <c r="AT169" s="196" t="s">
        <v>157</v>
      </c>
      <c r="AU169" s="196" t="s">
        <v>103</v>
      </c>
      <c r="AY169" s="16" t="s">
        <v>154</v>
      </c>
      <c r="BE169" s="102">
        <f>IF(N169="základná",J169,0)</f>
        <v>0</v>
      </c>
      <c r="BF169" s="102">
        <f>IF(N169="znížená",J169,0)</f>
        <v>0</v>
      </c>
      <c r="BG169" s="102">
        <f>IF(N169="zákl. prenesená",J169,0)</f>
        <v>0</v>
      </c>
      <c r="BH169" s="102">
        <f>IF(N169="zníž. prenesená",J169,0)</f>
        <v>0</v>
      </c>
      <c r="BI169" s="102">
        <f>IF(N169="nulová",J169,0)</f>
        <v>0</v>
      </c>
      <c r="BJ169" s="16" t="s">
        <v>103</v>
      </c>
      <c r="BK169" s="102">
        <f>ROUND(I169*H169,2)</f>
        <v>0</v>
      </c>
      <c r="BL169" s="16" t="s">
        <v>417</v>
      </c>
      <c r="BM169" s="196" t="s">
        <v>502</v>
      </c>
    </row>
    <row r="170" spans="1:65" s="33" customFormat="1" ht="21.75" customHeight="1">
      <c r="A170" s="31"/>
      <c r="B170" s="148"/>
      <c r="C170" s="184" t="s">
        <v>340</v>
      </c>
      <c r="D170" s="184" t="s">
        <v>157</v>
      </c>
      <c r="E170" s="185" t="s">
        <v>503</v>
      </c>
      <c r="F170" s="186" t="s">
        <v>504</v>
      </c>
      <c r="G170" s="187" t="s">
        <v>260</v>
      </c>
      <c r="H170" s="188">
        <v>72</v>
      </c>
      <c r="I170" s="189"/>
      <c r="J170" s="190">
        <f>ROUND(I170*H170,2)</f>
        <v>0</v>
      </c>
      <c r="K170" s="191"/>
      <c r="L170" s="32"/>
      <c r="M170" s="245"/>
      <c r="N170" s="246" t="s">
        <v>41</v>
      </c>
      <c r="O170" s="247"/>
      <c r="P170" s="248">
        <f>O170*H170</f>
        <v>0</v>
      </c>
      <c r="Q170" s="248">
        <v>0</v>
      </c>
      <c r="R170" s="248">
        <f>Q170*H170</f>
        <v>0</v>
      </c>
      <c r="S170" s="248">
        <v>0</v>
      </c>
      <c r="T170" s="249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6" t="s">
        <v>417</v>
      </c>
      <c r="AT170" s="196" t="s">
        <v>157</v>
      </c>
      <c r="AU170" s="196" t="s">
        <v>103</v>
      </c>
      <c r="AY170" s="16" t="s">
        <v>154</v>
      </c>
      <c r="BE170" s="102">
        <f>IF(N170="základná",J170,0)</f>
        <v>0</v>
      </c>
      <c r="BF170" s="102">
        <f>IF(N170="znížená",J170,0)</f>
        <v>0</v>
      </c>
      <c r="BG170" s="102">
        <f>IF(N170="zákl. prenesená",J170,0)</f>
        <v>0</v>
      </c>
      <c r="BH170" s="102">
        <f>IF(N170="zníž. prenesená",J170,0)</f>
        <v>0</v>
      </c>
      <c r="BI170" s="102">
        <f>IF(N170="nulová",J170,0)</f>
        <v>0</v>
      </c>
      <c r="BJ170" s="16" t="s">
        <v>103</v>
      </c>
      <c r="BK170" s="102">
        <f>ROUND(I170*H170,2)</f>
        <v>0</v>
      </c>
      <c r="BL170" s="16" t="s">
        <v>417</v>
      </c>
      <c r="BM170" s="196" t="s">
        <v>505</v>
      </c>
    </row>
    <row r="171" spans="1:65" s="33" customFormat="1" ht="6.9" customHeight="1">
      <c r="A171" s="31"/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32"/>
      <c r="M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</row>
  </sheetData>
  <autoFilter ref="C129:K170"/>
  <mergeCells count="14">
    <mergeCell ref="D107:F107"/>
    <mergeCell ref="D108:F108"/>
    <mergeCell ref="E120:H120"/>
    <mergeCell ref="E122:H122"/>
    <mergeCell ref="E85:H85"/>
    <mergeCell ref="E87:H87"/>
    <mergeCell ref="D104:F104"/>
    <mergeCell ref="D105:F105"/>
    <mergeCell ref="D106:F106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scale="89" fitToHeight="100" orientation="portrait" horizontalDpi="300" verticalDpi="300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view="pageBreakPreview" zoomScale="85" zoomScaleNormal="100" zoomScalePageLayoutView="85" workbookViewId="0">
      <selection activeCellId="1" sqref="A276:XFD276 A1"/>
    </sheetView>
  </sheetViews>
  <sheetFormatPr defaultColWidth="8.5703125"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 customWidth="1"/>
  </cols>
  <sheetData>
    <row r="2" spans="1:46" ht="36.9" customHeight="1">
      <c r="L2" s="14" t="s">
        <v>4</v>
      </c>
      <c r="M2" s="14"/>
      <c r="N2" s="14"/>
      <c r="O2" s="14"/>
      <c r="P2" s="14"/>
      <c r="Q2" s="14"/>
      <c r="R2" s="14"/>
      <c r="S2" s="14"/>
      <c r="T2" s="14"/>
      <c r="U2" s="14"/>
      <c r="V2" s="14"/>
      <c r="AT2" s="16" t="s">
        <v>90</v>
      </c>
    </row>
    <row r="3" spans="1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1:46" ht="24.9" customHeight="1">
      <c r="B4" s="19"/>
      <c r="D4" s="20" t="s">
        <v>107</v>
      </c>
      <c r="L4" s="19"/>
      <c r="M4" s="109" t="s">
        <v>8</v>
      </c>
      <c r="AT4" s="16" t="s">
        <v>2</v>
      </c>
    </row>
    <row r="5" spans="1:46" ht="6.9" customHeight="1">
      <c r="B5" s="19"/>
      <c r="L5" s="19"/>
    </row>
    <row r="6" spans="1:46" ht="12" customHeight="1">
      <c r="B6" s="19"/>
      <c r="D6" s="25" t="s">
        <v>13</v>
      </c>
      <c r="L6" s="19"/>
    </row>
    <row r="7" spans="1:46" ht="16.5" customHeight="1">
      <c r="B7" s="19"/>
      <c r="E7" s="277" t="str">
        <f>'Rekapitulácia stavby'!K6</f>
        <v>Rekonštrukcia ŽELEZNIČNÁ STANICA LOZORNO</v>
      </c>
      <c r="F7" s="277"/>
      <c r="G7" s="277"/>
      <c r="H7" s="277"/>
      <c r="L7" s="19"/>
    </row>
    <row r="8" spans="1:46" s="33" customFormat="1" ht="12" customHeight="1">
      <c r="A8" s="31"/>
      <c r="B8" s="32"/>
      <c r="C8" s="31"/>
      <c r="D8" s="25" t="s">
        <v>114</v>
      </c>
      <c r="E8" s="31"/>
      <c r="F8" s="31"/>
      <c r="G8" s="31"/>
      <c r="H8" s="31"/>
      <c r="I8" s="31"/>
      <c r="J8" s="31"/>
      <c r="K8" s="31"/>
      <c r="L8" s="4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33" customFormat="1" ht="16.5" customHeight="1">
      <c r="A9" s="31"/>
      <c r="B9" s="32"/>
      <c r="C9" s="31"/>
      <c r="D9" s="31"/>
      <c r="E9" s="260" t="s">
        <v>506</v>
      </c>
      <c r="F9" s="260"/>
      <c r="G9" s="260"/>
      <c r="H9" s="260"/>
      <c r="I9" s="31"/>
      <c r="J9" s="31"/>
      <c r="K9" s="31"/>
      <c r="L9" s="4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33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33" customFormat="1" ht="12" customHeight="1">
      <c r="A11" s="31"/>
      <c r="B11" s="32"/>
      <c r="C11" s="31"/>
      <c r="D11" s="25" t="s">
        <v>15</v>
      </c>
      <c r="E11" s="31"/>
      <c r="F11" s="26"/>
      <c r="G11" s="31"/>
      <c r="H11" s="31"/>
      <c r="I11" s="25" t="s">
        <v>16</v>
      </c>
      <c r="J11" s="26"/>
      <c r="K11" s="31"/>
      <c r="L11" s="4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33" customFormat="1" ht="12" customHeight="1">
      <c r="A12" s="31"/>
      <c r="B12" s="32"/>
      <c r="C12" s="31"/>
      <c r="D12" s="25" t="s">
        <v>17</v>
      </c>
      <c r="E12" s="31"/>
      <c r="F12" s="26" t="s">
        <v>18</v>
      </c>
      <c r="G12" s="31"/>
      <c r="H12" s="31"/>
      <c r="I12" s="25" t="s">
        <v>19</v>
      </c>
      <c r="J12" s="110" t="str">
        <f>'Rekapitulácia stavby'!AN8</f>
        <v>31. 7. 2024</v>
      </c>
      <c r="K12" s="31"/>
      <c r="L12" s="4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33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33" customFormat="1" ht="12" customHeight="1">
      <c r="A14" s="31"/>
      <c r="B14" s="32"/>
      <c r="C14" s="31"/>
      <c r="D14" s="25" t="s">
        <v>21</v>
      </c>
      <c r="E14" s="31"/>
      <c r="F14" s="31"/>
      <c r="G14" s="31"/>
      <c r="H14" s="31"/>
      <c r="I14" s="25" t="s">
        <v>22</v>
      </c>
      <c r="J14" s="26"/>
      <c r="K14" s="31"/>
      <c r="L14" s="4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33" customFormat="1" ht="18" customHeight="1">
      <c r="A15" s="31"/>
      <c r="B15" s="32"/>
      <c r="C15" s="31"/>
      <c r="D15" s="31"/>
      <c r="E15" s="26" t="s">
        <v>23</v>
      </c>
      <c r="F15" s="31"/>
      <c r="G15" s="31"/>
      <c r="H15" s="31"/>
      <c r="I15" s="25" t="s">
        <v>24</v>
      </c>
      <c r="J15" s="26"/>
      <c r="K15" s="31"/>
      <c r="L15" s="4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33" customFormat="1" ht="6.9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33" customFormat="1" ht="12" customHeight="1">
      <c r="A17" s="31"/>
      <c r="B17" s="32"/>
      <c r="C17" s="31"/>
      <c r="D17" s="25" t="s">
        <v>25</v>
      </c>
      <c r="E17" s="31"/>
      <c r="F17" s="31"/>
      <c r="G17" s="31"/>
      <c r="H17" s="31"/>
      <c r="I17" s="25" t="s">
        <v>22</v>
      </c>
      <c r="J17" s="27" t="str">
        <f>'Rekapitulácia stavby'!AN13</f>
        <v>Vyplň údaj</v>
      </c>
      <c r="K17" s="31"/>
      <c r="L17" s="4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33" customFormat="1" ht="18" customHeight="1">
      <c r="A18" s="31"/>
      <c r="B18" s="32"/>
      <c r="C18" s="31"/>
      <c r="D18" s="31"/>
      <c r="E18" s="278" t="str">
        <f>'Rekapitulácia stavby'!E14</f>
        <v>Vyplň údaj</v>
      </c>
      <c r="F18" s="278"/>
      <c r="G18" s="278"/>
      <c r="H18" s="278"/>
      <c r="I18" s="25" t="s">
        <v>24</v>
      </c>
      <c r="J18" s="27" t="str">
        <f>'Rekapitulácia stavby'!AN14</f>
        <v>Vyplň údaj</v>
      </c>
      <c r="K18" s="31"/>
      <c r="L18" s="4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33" customFormat="1" ht="6.9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33" customFormat="1" ht="12" customHeight="1">
      <c r="A20" s="31"/>
      <c r="B20" s="32"/>
      <c r="C20" s="31"/>
      <c r="D20" s="25" t="s">
        <v>27</v>
      </c>
      <c r="E20" s="31"/>
      <c r="F20" s="31"/>
      <c r="G20" s="31"/>
      <c r="H20" s="31"/>
      <c r="I20" s="25" t="s">
        <v>22</v>
      </c>
      <c r="J20" s="26"/>
      <c r="K20" s="31"/>
      <c r="L20" s="4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33" customFormat="1" ht="18" customHeight="1">
      <c r="A21" s="31"/>
      <c r="B21" s="32"/>
      <c r="C21" s="31"/>
      <c r="D21" s="31"/>
      <c r="E21" s="26" t="s">
        <v>28</v>
      </c>
      <c r="F21" s="31"/>
      <c r="G21" s="31"/>
      <c r="H21" s="31"/>
      <c r="I21" s="25" t="s">
        <v>24</v>
      </c>
      <c r="J21" s="26"/>
      <c r="K21" s="31"/>
      <c r="L21" s="4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33" customFormat="1" ht="6.9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33" customFormat="1" ht="12" customHeight="1">
      <c r="A23" s="31"/>
      <c r="B23" s="32"/>
      <c r="C23" s="31"/>
      <c r="D23" s="25" t="s">
        <v>30</v>
      </c>
      <c r="E23" s="31"/>
      <c r="F23" s="31"/>
      <c r="G23" s="31"/>
      <c r="H23" s="31"/>
      <c r="I23" s="25" t="s">
        <v>22</v>
      </c>
      <c r="J23" s="26" t="str">
        <f>IF('Rekapitulácia stavby'!AN19="","",'Rekapitulácia stavby'!AN19)</f>
        <v/>
      </c>
      <c r="K23" s="31"/>
      <c r="L23" s="4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33" customFormat="1" ht="18" customHeight="1">
      <c r="A24" s="31"/>
      <c r="B24" s="32"/>
      <c r="C24" s="31"/>
      <c r="D24" s="31"/>
      <c r="E24" s="26" t="str">
        <f>IF('Rekapitulácia stavby'!E20="","",'Rekapitulácia stavby'!E20)</f>
        <v xml:space="preserve"> </v>
      </c>
      <c r="F24" s="31"/>
      <c r="G24" s="31"/>
      <c r="H24" s="31"/>
      <c r="I24" s="25" t="s">
        <v>24</v>
      </c>
      <c r="J24" s="26" t="str">
        <f>IF('Rekapitulácia stavby'!AN20="","",'Rekapitulácia stavby'!AN20)</f>
        <v/>
      </c>
      <c r="K24" s="31"/>
      <c r="L24" s="4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33" customFormat="1" ht="6.9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5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33" customFormat="1" ht="12" customHeight="1">
      <c r="A26" s="31"/>
      <c r="B26" s="32"/>
      <c r="C26" s="31"/>
      <c r="D26" s="25" t="s">
        <v>32</v>
      </c>
      <c r="E26" s="31"/>
      <c r="F26" s="31"/>
      <c r="G26" s="31"/>
      <c r="H26" s="31"/>
      <c r="I26" s="31"/>
      <c r="J26" s="31"/>
      <c r="K26" s="31"/>
      <c r="L26" s="4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114" customFormat="1" ht="16.5" customHeight="1">
      <c r="A27" s="111"/>
      <c r="B27" s="112"/>
      <c r="C27" s="111"/>
      <c r="D27" s="111"/>
      <c r="E27" s="9"/>
      <c r="F27" s="9"/>
      <c r="G27" s="9"/>
      <c r="H27" s="9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33" customFormat="1" ht="6.9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33" customFormat="1" ht="6.9" customHeight="1">
      <c r="A29" s="31"/>
      <c r="B29" s="32"/>
      <c r="C29" s="31"/>
      <c r="D29" s="70"/>
      <c r="E29" s="70"/>
      <c r="F29" s="70"/>
      <c r="G29" s="70"/>
      <c r="H29" s="70"/>
      <c r="I29" s="70"/>
      <c r="J29" s="70"/>
      <c r="K29" s="70"/>
      <c r="L29" s="4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33" customFormat="1" ht="14.4" customHeight="1">
      <c r="A30" s="31"/>
      <c r="B30" s="32"/>
      <c r="C30" s="31"/>
      <c r="D30" s="26" t="s">
        <v>116</v>
      </c>
      <c r="E30" s="31"/>
      <c r="F30" s="31"/>
      <c r="G30" s="31"/>
      <c r="H30" s="31"/>
      <c r="I30" s="31"/>
      <c r="J30" s="115">
        <f>J96</f>
        <v>0</v>
      </c>
      <c r="K30" s="31"/>
      <c r="L30" s="4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33" customFormat="1" ht="14.4" customHeight="1">
      <c r="A31" s="31"/>
      <c r="B31" s="32"/>
      <c r="C31" s="31"/>
      <c r="D31" s="30" t="s">
        <v>94</v>
      </c>
      <c r="E31" s="31"/>
      <c r="F31" s="31"/>
      <c r="G31" s="31"/>
      <c r="H31" s="31"/>
      <c r="I31" s="31"/>
      <c r="J31" s="115">
        <f>J104</f>
        <v>0</v>
      </c>
      <c r="K31" s="31"/>
      <c r="L31" s="4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33" customFormat="1" ht="25.5" customHeight="1">
      <c r="A32" s="31"/>
      <c r="B32" s="32"/>
      <c r="C32" s="31"/>
      <c r="D32" s="116" t="s">
        <v>35</v>
      </c>
      <c r="E32" s="31"/>
      <c r="F32" s="31"/>
      <c r="G32" s="31"/>
      <c r="H32" s="31"/>
      <c r="I32" s="31"/>
      <c r="J32" s="117">
        <f>ROUND(J30 + J31, 2)</f>
        <v>0</v>
      </c>
      <c r="K32" s="31"/>
      <c r="L32" s="4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33" customFormat="1" ht="6.9" customHeight="1">
      <c r="A33" s="31"/>
      <c r="B33" s="32"/>
      <c r="C33" s="31"/>
      <c r="D33" s="70"/>
      <c r="E33" s="70"/>
      <c r="F33" s="70"/>
      <c r="G33" s="70"/>
      <c r="H33" s="70"/>
      <c r="I33" s="70"/>
      <c r="J33" s="70"/>
      <c r="K33" s="70"/>
      <c r="L33" s="4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33" customFormat="1" ht="14.4" customHeight="1">
      <c r="A34" s="31"/>
      <c r="B34" s="32"/>
      <c r="C34" s="31"/>
      <c r="D34" s="31"/>
      <c r="E34" s="31"/>
      <c r="F34" s="118" t="s">
        <v>37</v>
      </c>
      <c r="G34" s="31"/>
      <c r="H34" s="31"/>
      <c r="I34" s="118" t="s">
        <v>36</v>
      </c>
      <c r="J34" s="118" t="s">
        <v>38</v>
      </c>
      <c r="K34" s="31"/>
      <c r="L34" s="4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33" customFormat="1" ht="14.4" customHeight="1">
      <c r="A35" s="31"/>
      <c r="B35" s="32"/>
      <c r="C35" s="31"/>
      <c r="D35" s="119" t="s">
        <v>39</v>
      </c>
      <c r="E35" s="38" t="s">
        <v>40</v>
      </c>
      <c r="F35" s="120">
        <f>ROUND((SUM(BE104:BE111) + SUM(BE131:BE162)),  2)</f>
        <v>0</v>
      </c>
      <c r="G35" s="121"/>
      <c r="H35" s="121"/>
      <c r="I35" s="122">
        <v>0.2</v>
      </c>
      <c r="J35" s="120">
        <f>ROUND(((SUM(BE104:BE111) + SUM(BE131:BE162))*I35),  2)</f>
        <v>0</v>
      </c>
      <c r="K35" s="31"/>
      <c r="L35" s="4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33" customFormat="1" ht="14.4" customHeight="1">
      <c r="A36" s="31"/>
      <c r="B36" s="32"/>
      <c r="C36" s="31"/>
      <c r="D36" s="31"/>
      <c r="E36" s="38" t="s">
        <v>41</v>
      </c>
      <c r="F36" s="120">
        <f>ROUND((SUM(BF104:BF111) + SUM(BF131:BF162)),  2)</f>
        <v>0</v>
      </c>
      <c r="G36" s="121"/>
      <c r="H36" s="121"/>
      <c r="I36" s="122">
        <v>0.2</v>
      </c>
      <c r="J36" s="120">
        <f>ROUND(((SUM(BF104:BF111) + SUM(BF131:BF162))*I36),  2)</f>
        <v>0</v>
      </c>
      <c r="K36" s="31"/>
      <c r="L36" s="4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33" customFormat="1" ht="14.4" hidden="1" customHeight="1">
      <c r="A37" s="31"/>
      <c r="B37" s="32"/>
      <c r="C37" s="31"/>
      <c r="D37" s="31"/>
      <c r="E37" s="25" t="s">
        <v>42</v>
      </c>
      <c r="F37" s="123">
        <f>ROUND((SUM(BG104:BG111) + SUM(BG131:BG162)),  2)</f>
        <v>0</v>
      </c>
      <c r="G37" s="31"/>
      <c r="H37" s="31"/>
      <c r="I37" s="124">
        <v>0.2</v>
      </c>
      <c r="J37" s="123">
        <f>0</f>
        <v>0</v>
      </c>
      <c r="K37" s="31"/>
      <c r="L37" s="4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33" customFormat="1" ht="14.4" hidden="1" customHeight="1">
      <c r="A38" s="31"/>
      <c r="B38" s="32"/>
      <c r="C38" s="31"/>
      <c r="D38" s="31"/>
      <c r="E38" s="25" t="s">
        <v>43</v>
      </c>
      <c r="F38" s="123">
        <f>ROUND((SUM(BH104:BH111) + SUM(BH131:BH162)),  2)</f>
        <v>0</v>
      </c>
      <c r="G38" s="31"/>
      <c r="H38" s="31"/>
      <c r="I38" s="124">
        <v>0.2</v>
      </c>
      <c r="J38" s="123">
        <f>0</f>
        <v>0</v>
      </c>
      <c r="K38" s="31"/>
      <c r="L38" s="4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33" customFormat="1" ht="14.4" hidden="1" customHeight="1">
      <c r="A39" s="31"/>
      <c r="B39" s="32"/>
      <c r="C39" s="31"/>
      <c r="D39" s="31"/>
      <c r="E39" s="38" t="s">
        <v>44</v>
      </c>
      <c r="F39" s="120">
        <f>ROUND((SUM(BI104:BI111) + SUM(BI131:BI162)),  2)</f>
        <v>0</v>
      </c>
      <c r="G39" s="121"/>
      <c r="H39" s="121"/>
      <c r="I39" s="122">
        <v>0</v>
      </c>
      <c r="J39" s="120">
        <f>0</f>
        <v>0</v>
      </c>
      <c r="K39" s="31"/>
      <c r="L39" s="45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33" customFormat="1" ht="6.9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5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33" customFormat="1" ht="25.5" customHeight="1">
      <c r="A41" s="31"/>
      <c r="B41" s="32"/>
      <c r="C41" s="107"/>
      <c r="D41" s="125" t="s">
        <v>45</v>
      </c>
      <c r="E41" s="64"/>
      <c r="F41" s="64"/>
      <c r="G41" s="126" t="s">
        <v>46</v>
      </c>
      <c r="H41" s="127" t="s">
        <v>47</v>
      </c>
      <c r="I41" s="64"/>
      <c r="J41" s="128">
        <f>SUM(J32:J39)</f>
        <v>0</v>
      </c>
      <c r="K41" s="129"/>
      <c r="L41" s="45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33" customFormat="1" ht="14.4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5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ht="14.4" customHeight="1">
      <c r="B43" s="19"/>
      <c r="L43" s="19"/>
    </row>
    <row r="44" spans="1:31" ht="14.4" customHeight="1">
      <c r="B44" s="19"/>
      <c r="L44" s="19"/>
    </row>
    <row r="45" spans="1:31" ht="14.4" customHeight="1">
      <c r="B45" s="19"/>
      <c r="L45" s="19"/>
    </row>
    <row r="46" spans="1:31" ht="14.4" customHeight="1">
      <c r="B46" s="19"/>
      <c r="L46" s="19"/>
    </row>
    <row r="47" spans="1:31" ht="14.4" customHeight="1">
      <c r="B47" s="19"/>
      <c r="L47" s="19"/>
    </row>
    <row r="48" spans="1:31" ht="14.4" customHeight="1">
      <c r="B48" s="19"/>
      <c r="L48" s="19"/>
    </row>
    <row r="49" spans="1:31" ht="14.4" customHeight="1">
      <c r="B49" s="19"/>
      <c r="L49" s="19"/>
    </row>
    <row r="50" spans="1:31" s="33" customFormat="1" ht="14.4" customHeight="1">
      <c r="B50" s="45"/>
      <c r="D50" s="46" t="s">
        <v>48</v>
      </c>
      <c r="E50" s="47"/>
      <c r="F50" s="47"/>
      <c r="G50" s="46" t="s">
        <v>49</v>
      </c>
      <c r="H50" s="47"/>
      <c r="I50" s="47"/>
      <c r="J50" s="47"/>
      <c r="K50" s="47"/>
      <c r="L50" s="45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33" customFormat="1" ht="13.2">
      <c r="A61" s="31"/>
      <c r="B61" s="32"/>
      <c r="C61" s="31"/>
      <c r="D61" s="48" t="s">
        <v>50</v>
      </c>
      <c r="E61" s="35"/>
      <c r="F61" s="130" t="s">
        <v>51</v>
      </c>
      <c r="G61" s="48" t="s">
        <v>50</v>
      </c>
      <c r="H61" s="35"/>
      <c r="I61" s="35"/>
      <c r="J61" s="131" t="s">
        <v>51</v>
      </c>
      <c r="K61" s="35"/>
      <c r="L61" s="4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33" customFormat="1" ht="13.2">
      <c r="A65" s="31"/>
      <c r="B65" s="32"/>
      <c r="C65" s="31"/>
      <c r="D65" s="46" t="s">
        <v>52</v>
      </c>
      <c r="E65" s="49"/>
      <c r="F65" s="49"/>
      <c r="G65" s="46" t="s">
        <v>53</v>
      </c>
      <c r="H65" s="49"/>
      <c r="I65" s="49"/>
      <c r="J65" s="49"/>
      <c r="K65" s="49"/>
      <c r="L65" s="4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33" customFormat="1" ht="13.2">
      <c r="A76" s="31"/>
      <c r="B76" s="32"/>
      <c r="C76" s="31"/>
      <c r="D76" s="48" t="s">
        <v>50</v>
      </c>
      <c r="E76" s="35"/>
      <c r="F76" s="130" t="s">
        <v>51</v>
      </c>
      <c r="G76" s="48" t="s">
        <v>50</v>
      </c>
      <c r="H76" s="35"/>
      <c r="I76" s="35"/>
      <c r="J76" s="131" t="s">
        <v>51</v>
      </c>
      <c r="K76" s="35"/>
      <c r="L76" s="4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33" customFormat="1" ht="14.4" customHeight="1">
      <c r="A77" s="31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33" customFormat="1" ht="6.9" customHeight="1">
      <c r="A81" s="31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33" customFormat="1" ht="24.9" customHeight="1">
      <c r="A82" s="31"/>
      <c r="B82" s="32"/>
      <c r="C82" s="20" t="s">
        <v>117</v>
      </c>
      <c r="D82" s="31"/>
      <c r="E82" s="31"/>
      <c r="F82" s="31"/>
      <c r="G82" s="31"/>
      <c r="H82" s="31"/>
      <c r="I82" s="31"/>
      <c r="J82" s="31"/>
      <c r="K82" s="31"/>
      <c r="L82" s="4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33" customFormat="1" ht="6.9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33" customFormat="1" ht="12" customHeight="1">
      <c r="A84" s="31"/>
      <c r="B84" s="32"/>
      <c r="C84" s="25" t="s">
        <v>13</v>
      </c>
      <c r="D84" s="31"/>
      <c r="E84" s="31"/>
      <c r="F84" s="31"/>
      <c r="G84" s="31"/>
      <c r="H84" s="31"/>
      <c r="I84" s="31"/>
      <c r="J84" s="31"/>
      <c r="K84" s="31"/>
      <c r="L84" s="4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33" customFormat="1" ht="16.5" customHeight="1">
      <c r="A85" s="31"/>
      <c r="B85" s="32"/>
      <c r="C85" s="31"/>
      <c r="D85" s="31"/>
      <c r="E85" s="277" t="str">
        <f>E7</f>
        <v>Rekonštrukcia ŽELEZNIČNÁ STANICA LOZORNO</v>
      </c>
      <c r="F85" s="277"/>
      <c r="G85" s="277"/>
      <c r="H85" s="277"/>
      <c r="I85" s="31"/>
      <c r="J85" s="31"/>
      <c r="K85" s="31"/>
      <c r="L85" s="4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33" customFormat="1" ht="12" customHeight="1">
      <c r="A86" s="31"/>
      <c r="B86" s="32"/>
      <c r="C86" s="25" t="s">
        <v>114</v>
      </c>
      <c r="D86" s="31"/>
      <c r="E86" s="31"/>
      <c r="F86" s="31"/>
      <c r="G86" s="31"/>
      <c r="H86" s="31"/>
      <c r="I86" s="31"/>
      <c r="J86" s="31"/>
      <c r="K86" s="31"/>
      <c r="L86" s="4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33" customFormat="1" ht="16.5" customHeight="1">
      <c r="A87" s="31"/>
      <c r="B87" s="32"/>
      <c r="C87" s="31"/>
      <c r="D87" s="31"/>
      <c r="E87" s="260" t="str">
        <f>E9</f>
        <v>03 - Vsak</v>
      </c>
      <c r="F87" s="260"/>
      <c r="G87" s="260"/>
      <c r="H87" s="260"/>
      <c r="I87" s="31"/>
      <c r="J87" s="31"/>
      <c r="K87" s="31"/>
      <c r="L87" s="4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33" customFormat="1" ht="6.9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33" customFormat="1" ht="12" customHeight="1">
      <c r="A89" s="31"/>
      <c r="B89" s="32"/>
      <c r="C89" s="25" t="s">
        <v>17</v>
      </c>
      <c r="D89" s="31"/>
      <c r="E89" s="31"/>
      <c r="F89" s="26" t="str">
        <f>F12</f>
        <v>Lozorno</v>
      </c>
      <c r="G89" s="31"/>
      <c r="H89" s="31"/>
      <c r="I89" s="25" t="s">
        <v>19</v>
      </c>
      <c r="J89" s="110" t="str">
        <f>IF(J12="","",J12)</f>
        <v>31. 7. 2024</v>
      </c>
      <c r="K89" s="31"/>
      <c r="L89" s="4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33" customFormat="1" ht="6.9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33" customFormat="1" ht="25.65" customHeight="1">
      <c r="A91" s="31"/>
      <c r="B91" s="32"/>
      <c r="C91" s="25" t="s">
        <v>21</v>
      </c>
      <c r="D91" s="31"/>
      <c r="E91" s="31"/>
      <c r="F91" s="26" t="str">
        <f>E15</f>
        <v>obec Lozorno</v>
      </c>
      <c r="G91" s="31"/>
      <c r="H91" s="31"/>
      <c r="I91" s="25" t="s">
        <v>27</v>
      </c>
      <c r="J91" s="132" t="str">
        <f>E21</f>
        <v>Arch. kancelária: ČERVENÁSVITEK</v>
      </c>
      <c r="K91" s="31"/>
      <c r="L91" s="4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33" customFormat="1" ht="15.15" customHeight="1">
      <c r="A92" s="31"/>
      <c r="B92" s="32"/>
      <c r="C92" s="25" t="s">
        <v>25</v>
      </c>
      <c r="D92" s="31"/>
      <c r="E92" s="31"/>
      <c r="F92" s="26" t="str">
        <f>IF(E18="","",E18)</f>
        <v>Vyplň údaj</v>
      </c>
      <c r="G92" s="31"/>
      <c r="H92" s="31"/>
      <c r="I92" s="25" t="s">
        <v>30</v>
      </c>
      <c r="J92" s="132" t="str">
        <f>E24</f>
        <v xml:space="preserve"> </v>
      </c>
      <c r="K92" s="31"/>
      <c r="L92" s="4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33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33" customFormat="1" ht="29.25" customHeight="1">
      <c r="A94" s="31"/>
      <c r="B94" s="32"/>
      <c r="C94" s="133" t="s">
        <v>118</v>
      </c>
      <c r="D94" s="107"/>
      <c r="E94" s="107"/>
      <c r="F94" s="107"/>
      <c r="G94" s="107"/>
      <c r="H94" s="107"/>
      <c r="I94" s="107"/>
      <c r="J94" s="134" t="s">
        <v>119</v>
      </c>
      <c r="K94" s="107"/>
      <c r="L94" s="4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33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5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33" customFormat="1" ht="22.8" customHeight="1">
      <c r="A96" s="31"/>
      <c r="B96" s="32"/>
      <c r="C96" s="135" t="s">
        <v>120</v>
      </c>
      <c r="D96" s="31"/>
      <c r="E96" s="31"/>
      <c r="F96" s="31"/>
      <c r="G96" s="31"/>
      <c r="H96" s="31"/>
      <c r="I96" s="31"/>
      <c r="J96" s="117">
        <f>J131</f>
        <v>0</v>
      </c>
      <c r="K96" s="31"/>
      <c r="L96" s="45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121</v>
      </c>
    </row>
    <row r="97" spans="1:65" s="136" customFormat="1" ht="24.9" customHeight="1">
      <c r="B97" s="137"/>
      <c r="D97" s="138" t="s">
        <v>122</v>
      </c>
      <c r="E97" s="139"/>
      <c r="F97" s="139"/>
      <c r="G97" s="139"/>
      <c r="H97" s="139"/>
      <c r="I97" s="139"/>
      <c r="J97" s="140">
        <f>J132</f>
        <v>0</v>
      </c>
      <c r="L97" s="137"/>
    </row>
    <row r="98" spans="1:65" s="141" customFormat="1" ht="19.95" customHeight="1">
      <c r="B98" s="142"/>
      <c r="D98" s="143" t="s">
        <v>507</v>
      </c>
      <c r="E98" s="144"/>
      <c r="F98" s="144"/>
      <c r="G98" s="144"/>
      <c r="H98" s="144"/>
      <c r="I98" s="144"/>
      <c r="J98" s="145">
        <f>J133</f>
        <v>0</v>
      </c>
      <c r="L98" s="142"/>
    </row>
    <row r="99" spans="1:65" s="141" customFormat="1" ht="19.95" customHeight="1">
      <c r="B99" s="142"/>
      <c r="D99" s="143" t="s">
        <v>508</v>
      </c>
      <c r="E99" s="144"/>
      <c r="F99" s="144"/>
      <c r="G99" s="144"/>
      <c r="H99" s="144"/>
      <c r="I99" s="144"/>
      <c r="J99" s="145">
        <f>J149</f>
        <v>0</v>
      </c>
      <c r="L99" s="142"/>
    </row>
    <row r="100" spans="1:65" s="141" customFormat="1" ht="19.95" customHeight="1">
      <c r="B100" s="142"/>
      <c r="D100" s="143" t="s">
        <v>509</v>
      </c>
      <c r="E100" s="144"/>
      <c r="F100" s="144"/>
      <c r="G100" s="144"/>
      <c r="H100" s="144"/>
      <c r="I100" s="144"/>
      <c r="J100" s="145">
        <f>J152</f>
        <v>0</v>
      </c>
      <c r="L100" s="142"/>
    </row>
    <row r="101" spans="1:65" s="141" customFormat="1" ht="19.95" customHeight="1">
      <c r="B101" s="142"/>
      <c r="D101" s="143" t="s">
        <v>124</v>
      </c>
      <c r="E101" s="144"/>
      <c r="F101" s="144"/>
      <c r="G101" s="144"/>
      <c r="H101" s="144"/>
      <c r="I101" s="144"/>
      <c r="J101" s="145">
        <f>J160</f>
        <v>0</v>
      </c>
      <c r="L101" s="142"/>
    </row>
    <row r="102" spans="1:65" s="33" customFormat="1" ht="21.9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5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33" customFormat="1" ht="6.9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5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33" customFormat="1" ht="29.25" customHeight="1">
      <c r="A104" s="31"/>
      <c r="B104" s="32"/>
      <c r="C104" s="135" t="s">
        <v>131</v>
      </c>
      <c r="D104" s="31"/>
      <c r="E104" s="31"/>
      <c r="F104" s="31"/>
      <c r="G104" s="31"/>
      <c r="H104" s="31"/>
      <c r="I104" s="31"/>
      <c r="J104" s="146">
        <f>ROUND(J105 + J106 + J107 + J108 + J109 + J110,2)</f>
        <v>0</v>
      </c>
      <c r="K104" s="31"/>
      <c r="L104" s="45"/>
      <c r="N104" s="147" t="s">
        <v>39</v>
      </c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33" customFormat="1" ht="18" customHeight="1">
      <c r="A105" s="31"/>
      <c r="B105" s="148"/>
      <c r="C105" s="149"/>
      <c r="D105" s="275" t="s">
        <v>132</v>
      </c>
      <c r="E105" s="275"/>
      <c r="F105" s="275"/>
      <c r="G105" s="149"/>
      <c r="H105" s="149"/>
      <c r="I105" s="149"/>
      <c r="J105" s="150">
        <v>0</v>
      </c>
      <c r="K105" s="149"/>
      <c r="L105" s="151"/>
      <c r="M105" s="152"/>
      <c r="N105" s="153" t="s">
        <v>41</v>
      </c>
      <c r="O105" s="152"/>
      <c r="P105" s="152"/>
      <c r="Q105" s="152"/>
      <c r="R105" s="152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4" t="s">
        <v>133</v>
      </c>
      <c r="AZ105" s="152"/>
      <c r="BA105" s="152"/>
      <c r="BB105" s="152"/>
      <c r="BC105" s="152"/>
      <c r="BD105" s="152"/>
      <c r="BE105" s="155">
        <f t="shared" ref="BE105:BE110" si="0">IF(N105="základná",J105,0)</f>
        <v>0</v>
      </c>
      <c r="BF105" s="155">
        <f t="shared" ref="BF105:BF110" si="1">IF(N105="znížená",J105,0)</f>
        <v>0</v>
      </c>
      <c r="BG105" s="155">
        <f t="shared" ref="BG105:BG110" si="2">IF(N105="zákl. prenesená",J105,0)</f>
        <v>0</v>
      </c>
      <c r="BH105" s="155">
        <f t="shared" ref="BH105:BH110" si="3">IF(N105="zníž. prenesená",J105,0)</f>
        <v>0</v>
      </c>
      <c r="BI105" s="155">
        <f t="shared" ref="BI105:BI110" si="4">IF(N105="nulová",J105,0)</f>
        <v>0</v>
      </c>
      <c r="BJ105" s="154" t="s">
        <v>103</v>
      </c>
      <c r="BK105" s="152"/>
      <c r="BL105" s="152"/>
      <c r="BM105" s="152"/>
    </row>
    <row r="106" spans="1:65" s="33" customFormat="1" ht="18" customHeight="1">
      <c r="A106" s="31"/>
      <c r="B106" s="148"/>
      <c r="C106" s="149"/>
      <c r="D106" s="275" t="s">
        <v>134</v>
      </c>
      <c r="E106" s="275"/>
      <c r="F106" s="275"/>
      <c r="G106" s="149"/>
      <c r="H106" s="149"/>
      <c r="I106" s="149"/>
      <c r="J106" s="150">
        <v>0</v>
      </c>
      <c r="K106" s="149"/>
      <c r="L106" s="151"/>
      <c r="M106" s="152"/>
      <c r="N106" s="153" t="s">
        <v>41</v>
      </c>
      <c r="O106" s="152"/>
      <c r="P106" s="152"/>
      <c r="Q106" s="152"/>
      <c r="R106" s="152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4" t="s">
        <v>133</v>
      </c>
      <c r="AZ106" s="152"/>
      <c r="BA106" s="152"/>
      <c r="BB106" s="152"/>
      <c r="BC106" s="152"/>
      <c r="BD106" s="152"/>
      <c r="BE106" s="155">
        <f t="shared" si="0"/>
        <v>0</v>
      </c>
      <c r="BF106" s="155">
        <f t="shared" si="1"/>
        <v>0</v>
      </c>
      <c r="BG106" s="155">
        <f t="shared" si="2"/>
        <v>0</v>
      </c>
      <c r="BH106" s="155">
        <f t="shared" si="3"/>
        <v>0</v>
      </c>
      <c r="BI106" s="155">
        <f t="shared" si="4"/>
        <v>0</v>
      </c>
      <c r="BJ106" s="154" t="s">
        <v>103</v>
      </c>
      <c r="BK106" s="152"/>
      <c r="BL106" s="152"/>
      <c r="BM106" s="152"/>
    </row>
    <row r="107" spans="1:65" s="33" customFormat="1" ht="18" customHeight="1">
      <c r="A107" s="31"/>
      <c r="B107" s="148"/>
      <c r="C107" s="149"/>
      <c r="D107" s="275" t="s">
        <v>135</v>
      </c>
      <c r="E107" s="275"/>
      <c r="F107" s="275"/>
      <c r="G107" s="149"/>
      <c r="H107" s="149"/>
      <c r="I107" s="149"/>
      <c r="J107" s="150">
        <v>0</v>
      </c>
      <c r="K107" s="149"/>
      <c r="L107" s="151"/>
      <c r="M107" s="152"/>
      <c r="N107" s="153" t="s">
        <v>41</v>
      </c>
      <c r="O107" s="152"/>
      <c r="P107" s="152"/>
      <c r="Q107" s="152"/>
      <c r="R107" s="152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4" t="s">
        <v>133</v>
      </c>
      <c r="AZ107" s="152"/>
      <c r="BA107" s="152"/>
      <c r="BB107" s="152"/>
      <c r="BC107" s="152"/>
      <c r="BD107" s="152"/>
      <c r="BE107" s="155">
        <f t="shared" si="0"/>
        <v>0</v>
      </c>
      <c r="BF107" s="155">
        <f t="shared" si="1"/>
        <v>0</v>
      </c>
      <c r="BG107" s="155">
        <f t="shared" si="2"/>
        <v>0</v>
      </c>
      <c r="BH107" s="155">
        <f t="shared" si="3"/>
        <v>0</v>
      </c>
      <c r="BI107" s="155">
        <f t="shared" si="4"/>
        <v>0</v>
      </c>
      <c r="BJ107" s="154" t="s">
        <v>103</v>
      </c>
      <c r="BK107" s="152"/>
      <c r="BL107" s="152"/>
      <c r="BM107" s="152"/>
    </row>
    <row r="108" spans="1:65" s="33" customFormat="1" ht="18" customHeight="1">
      <c r="A108" s="31"/>
      <c r="B108" s="148"/>
      <c r="C108" s="149"/>
      <c r="D108" s="275" t="s">
        <v>136</v>
      </c>
      <c r="E108" s="275"/>
      <c r="F108" s="275"/>
      <c r="G108" s="149"/>
      <c r="H108" s="149"/>
      <c r="I108" s="149"/>
      <c r="J108" s="150">
        <v>0</v>
      </c>
      <c r="K108" s="149"/>
      <c r="L108" s="151"/>
      <c r="M108" s="152"/>
      <c r="N108" s="153" t="s">
        <v>41</v>
      </c>
      <c r="O108" s="152"/>
      <c r="P108" s="152"/>
      <c r="Q108" s="152"/>
      <c r="R108" s="152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4" t="s">
        <v>133</v>
      </c>
      <c r="AZ108" s="152"/>
      <c r="BA108" s="152"/>
      <c r="BB108" s="152"/>
      <c r="BC108" s="152"/>
      <c r="BD108" s="152"/>
      <c r="BE108" s="155">
        <f t="shared" si="0"/>
        <v>0</v>
      </c>
      <c r="BF108" s="155">
        <f t="shared" si="1"/>
        <v>0</v>
      </c>
      <c r="BG108" s="155">
        <f t="shared" si="2"/>
        <v>0</v>
      </c>
      <c r="BH108" s="155">
        <f t="shared" si="3"/>
        <v>0</v>
      </c>
      <c r="BI108" s="155">
        <f t="shared" si="4"/>
        <v>0</v>
      </c>
      <c r="BJ108" s="154" t="s">
        <v>103</v>
      </c>
      <c r="BK108" s="152"/>
      <c r="BL108" s="152"/>
      <c r="BM108" s="152"/>
    </row>
    <row r="109" spans="1:65" s="33" customFormat="1" ht="18" customHeight="1">
      <c r="A109" s="31"/>
      <c r="B109" s="148"/>
      <c r="C109" s="149"/>
      <c r="D109" s="275" t="s">
        <v>137</v>
      </c>
      <c r="E109" s="275"/>
      <c r="F109" s="275"/>
      <c r="G109" s="149"/>
      <c r="H109" s="149"/>
      <c r="I109" s="149"/>
      <c r="J109" s="150">
        <v>0</v>
      </c>
      <c r="K109" s="149"/>
      <c r="L109" s="151"/>
      <c r="M109" s="152"/>
      <c r="N109" s="153" t="s">
        <v>41</v>
      </c>
      <c r="O109" s="152"/>
      <c r="P109" s="152"/>
      <c r="Q109" s="152"/>
      <c r="R109" s="152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4" t="s">
        <v>133</v>
      </c>
      <c r="AZ109" s="152"/>
      <c r="BA109" s="152"/>
      <c r="BB109" s="152"/>
      <c r="BC109" s="152"/>
      <c r="BD109" s="152"/>
      <c r="BE109" s="155">
        <f t="shared" si="0"/>
        <v>0</v>
      </c>
      <c r="BF109" s="155">
        <f t="shared" si="1"/>
        <v>0</v>
      </c>
      <c r="BG109" s="155">
        <f t="shared" si="2"/>
        <v>0</v>
      </c>
      <c r="BH109" s="155">
        <f t="shared" si="3"/>
        <v>0</v>
      </c>
      <c r="BI109" s="155">
        <f t="shared" si="4"/>
        <v>0</v>
      </c>
      <c r="BJ109" s="154" t="s">
        <v>103</v>
      </c>
      <c r="BK109" s="152"/>
      <c r="BL109" s="152"/>
      <c r="BM109" s="152"/>
    </row>
    <row r="110" spans="1:65" s="33" customFormat="1" ht="18" customHeight="1">
      <c r="A110" s="31"/>
      <c r="B110" s="148"/>
      <c r="C110" s="149"/>
      <c r="D110" s="156" t="s">
        <v>138</v>
      </c>
      <c r="E110" s="149"/>
      <c r="F110" s="149"/>
      <c r="G110" s="149"/>
      <c r="H110" s="149"/>
      <c r="I110" s="149"/>
      <c r="J110" s="150">
        <f>ROUND(J30*T110,2)</f>
        <v>0</v>
      </c>
      <c r="K110" s="149"/>
      <c r="L110" s="151"/>
      <c r="M110" s="152"/>
      <c r="N110" s="153" t="s">
        <v>41</v>
      </c>
      <c r="O110" s="152"/>
      <c r="P110" s="152"/>
      <c r="Q110" s="152"/>
      <c r="R110" s="152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4" t="s">
        <v>139</v>
      </c>
      <c r="AZ110" s="152"/>
      <c r="BA110" s="152"/>
      <c r="BB110" s="152"/>
      <c r="BC110" s="152"/>
      <c r="BD110" s="152"/>
      <c r="BE110" s="155">
        <f t="shared" si="0"/>
        <v>0</v>
      </c>
      <c r="BF110" s="155">
        <f t="shared" si="1"/>
        <v>0</v>
      </c>
      <c r="BG110" s="155">
        <f t="shared" si="2"/>
        <v>0</v>
      </c>
      <c r="BH110" s="155">
        <f t="shared" si="3"/>
        <v>0</v>
      </c>
      <c r="BI110" s="155">
        <f t="shared" si="4"/>
        <v>0</v>
      </c>
      <c r="BJ110" s="154" t="s">
        <v>103</v>
      </c>
      <c r="BK110" s="152"/>
      <c r="BL110" s="152"/>
      <c r="BM110" s="152"/>
    </row>
    <row r="111" spans="1:65" s="33" customForma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5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33" customFormat="1" ht="29.25" customHeight="1">
      <c r="A112" s="31"/>
      <c r="B112" s="32"/>
      <c r="C112" s="106" t="s">
        <v>99</v>
      </c>
      <c r="D112" s="107"/>
      <c r="E112" s="107"/>
      <c r="F112" s="107"/>
      <c r="G112" s="107"/>
      <c r="H112" s="107"/>
      <c r="I112" s="107"/>
      <c r="J112" s="157">
        <f>ROUND(J96+J104,2)</f>
        <v>0</v>
      </c>
      <c r="K112" s="107"/>
      <c r="L112" s="45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33" customFormat="1" ht="6.9" customHeight="1">
      <c r="A113" s="31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5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33" customFormat="1" ht="6.9" customHeight="1">
      <c r="A117" s="31"/>
      <c r="B117" s="52"/>
      <c r="C117" s="53"/>
      <c r="D117" s="53"/>
      <c r="E117" s="53"/>
      <c r="F117" s="53"/>
      <c r="G117" s="53"/>
      <c r="H117" s="53"/>
      <c r="I117" s="53"/>
      <c r="J117" s="53"/>
      <c r="K117" s="53"/>
      <c r="L117" s="4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33" customFormat="1" ht="24.9" customHeight="1">
      <c r="A118" s="31"/>
      <c r="B118" s="32"/>
      <c r="C118" s="20" t="s">
        <v>140</v>
      </c>
      <c r="D118" s="31"/>
      <c r="E118" s="31"/>
      <c r="F118" s="31"/>
      <c r="G118" s="31"/>
      <c r="H118" s="31"/>
      <c r="I118" s="31"/>
      <c r="J118" s="31"/>
      <c r="K118" s="31"/>
      <c r="L118" s="45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33" customFormat="1" ht="6.9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5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33" customFormat="1" ht="12" customHeight="1">
      <c r="A120" s="31"/>
      <c r="B120" s="32"/>
      <c r="C120" s="25" t="s">
        <v>13</v>
      </c>
      <c r="D120" s="31"/>
      <c r="E120" s="31"/>
      <c r="F120" s="31"/>
      <c r="G120" s="31"/>
      <c r="H120" s="31"/>
      <c r="I120" s="31"/>
      <c r="J120" s="31"/>
      <c r="K120" s="31"/>
      <c r="L120" s="45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33" customFormat="1" ht="16.5" customHeight="1">
      <c r="A121" s="31"/>
      <c r="B121" s="32"/>
      <c r="C121" s="31"/>
      <c r="D121" s="31"/>
      <c r="E121" s="277" t="str">
        <f>E7</f>
        <v>Rekonštrukcia ŽELEZNIČNÁ STANICA LOZORNO</v>
      </c>
      <c r="F121" s="277"/>
      <c r="G121" s="277"/>
      <c r="H121" s="277"/>
      <c r="I121" s="31"/>
      <c r="J121" s="31"/>
      <c r="K121" s="31"/>
      <c r="L121" s="45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33" customFormat="1" ht="12" customHeight="1">
      <c r="A122" s="31"/>
      <c r="B122" s="32"/>
      <c r="C122" s="25" t="s">
        <v>114</v>
      </c>
      <c r="D122" s="31"/>
      <c r="E122" s="31"/>
      <c r="F122" s="31"/>
      <c r="G122" s="31"/>
      <c r="H122" s="31"/>
      <c r="I122" s="31"/>
      <c r="J122" s="31"/>
      <c r="K122" s="31"/>
      <c r="L122" s="4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33" customFormat="1" ht="16.5" customHeight="1">
      <c r="A123" s="31"/>
      <c r="B123" s="32"/>
      <c r="C123" s="31"/>
      <c r="D123" s="31"/>
      <c r="E123" s="260" t="str">
        <f>E9</f>
        <v>03 - Vsak</v>
      </c>
      <c r="F123" s="260"/>
      <c r="G123" s="260"/>
      <c r="H123" s="260"/>
      <c r="I123" s="31"/>
      <c r="J123" s="31"/>
      <c r="K123" s="31"/>
      <c r="L123" s="4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33" customFormat="1" ht="6.9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33" customFormat="1" ht="12" customHeight="1">
      <c r="A125" s="31"/>
      <c r="B125" s="32"/>
      <c r="C125" s="25" t="s">
        <v>17</v>
      </c>
      <c r="D125" s="31"/>
      <c r="E125" s="31"/>
      <c r="F125" s="26" t="str">
        <f>F12</f>
        <v>Lozorno</v>
      </c>
      <c r="G125" s="31"/>
      <c r="H125" s="31"/>
      <c r="I125" s="25" t="s">
        <v>19</v>
      </c>
      <c r="J125" s="110" t="str">
        <f>IF(J12="","",J12)</f>
        <v>31. 7. 2024</v>
      </c>
      <c r="K125" s="31"/>
      <c r="L125" s="45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33" customFormat="1" ht="6.9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5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33" customFormat="1" ht="25.65" customHeight="1">
      <c r="A127" s="31"/>
      <c r="B127" s="32"/>
      <c r="C127" s="25" t="s">
        <v>21</v>
      </c>
      <c r="D127" s="31"/>
      <c r="E127" s="31"/>
      <c r="F127" s="26" t="str">
        <f>E15</f>
        <v>obec Lozorno</v>
      </c>
      <c r="G127" s="31"/>
      <c r="H127" s="31"/>
      <c r="I127" s="25" t="s">
        <v>27</v>
      </c>
      <c r="J127" s="132" t="str">
        <f>E21</f>
        <v>Arch. kancelária: ČERVENÁSVITEK</v>
      </c>
      <c r="K127" s="31"/>
      <c r="L127" s="45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33" customFormat="1" ht="15.15" customHeight="1">
      <c r="A128" s="31"/>
      <c r="B128" s="32"/>
      <c r="C128" s="25" t="s">
        <v>25</v>
      </c>
      <c r="D128" s="31"/>
      <c r="E128" s="31"/>
      <c r="F128" s="26" t="str">
        <f>IF(E18="","",E18)</f>
        <v>Vyplň údaj</v>
      </c>
      <c r="G128" s="31"/>
      <c r="H128" s="31"/>
      <c r="I128" s="25" t="s">
        <v>30</v>
      </c>
      <c r="J128" s="132" t="str">
        <f>E24</f>
        <v xml:space="preserve"> </v>
      </c>
      <c r="K128" s="31"/>
      <c r="L128" s="45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33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5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65" customFormat="1" ht="29.25" customHeight="1">
      <c r="A130" s="158"/>
      <c r="B130" s="159"/>
      <c r="C130" s="160" t="s">
        <v>141</v>
      </c>
      <c r="D130" s="161" t="s">
        <v>60</v>
      </c>
      <c r="E130" s="161" t="s">
        <v>56</v>
      </c>
      <c r="F130" s="161" t="s">
        <v>57</v>
      </c>
      <c r="G130" s="161" t="s">
        <v>142</v>
      </c>
      <c r="H130" s="161" t="s">
        <v>143</v>
      </c>
      <c r="I130" s="161" t="s">
        <v>144</v>
      </c>
      <c r="J130" s="162" t="s">
        <v>119</v>
      </c>
      <c r="K130" s="163" t="s">
        <v>145</v>
      </c>
      <c r="L130" s="164"/>
      <c r="M130" s="66"/>
      <c r="N130" s="67" t="s">
        <v>39</v>
      </c>
      <c r="O130" s="67" t="s">
        <v>146</v>
      </c>
      <c r="P130" s="67" t="s">
        <v>147</v>
      </c>
      <c r="Q130" s="67" t="s">
        <v>148</v>
      </c>
      <c r="R130" s="67" t="s">
        <v>149</v>
      </c>
      <c r="S130" s="67" t="s">
        <v>150</v>
      </c>
      <c r="T130" s="68" t="s">
        <v>151</v>
      </c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</row>
    <row r="131" spans="1:65" s="33" customFormat="1" ht="22.8" customHeight="1">
      <c r="A131" s="31"/>
      <c r="B131" s="32"/>
      <c r="C131" s="74" t="s">
        <v>116</v>
      </c>
      <c r="D131" s="31"/>
      <c r="E131" s="31"/>
      <c r="F131" s="31"/>
      <c r="G131" s="31"/>
      <c r="H131" s="31"/>
      <c r="I131" s="31"/>
      <c r="J131" s="166">
        <f>BK131</f>
        <v>0</v>
      </c>
      <c r="K131" s="31"/>
      <c r="L131" s="32"/>
      <c r="M131" s="69"/>
      <c r="N131" s="60"/>
      <c r="O131" s="70"/>
      <c r="P131" s="167">
        <f>P132</f>
        <v>0</v>
      </c>
      <c r="Q131" s="70"/>
      <c r="R131" s="167">
        <f>R132</f>
        <v>0</v>
      </c>
      <c r="S131" s="70"/>
      <c r="T131" s="168">
        <f>T132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74</v>
      </c>
      <c r="AU131" s="16" t="s">
        <v>121</v>
      </c>
      <c r="BK131" s="169">
        <f>BK132</f>
        <v>0</v>
      </c>
    </row>
    <row r="132" spans="1:65" s="170" customFormat="1" ht="25.95" customHeight="1">
      <c r="B132" s="171"/>
      <c r="D132" s="172" t="s">
        <v>74</v>
      </c>
      <c r="E132" s="173" t="s">
        <v>152</v>
      </c>
      <c r="F132" s="173" t="s">
        <v>153</v>
      </c>
      <c r="I132" s="174"/>
      <c r="J132" s="175">
        <f>BK132</f>
        <v>0</v>
      </c>
      <c r="L132" s="171"/>
      <c r="M132" s="176"/>
      <c r="N132" s="177"/>
      <c r="O132" s="177"/>
      <c r="P132" s="178">
        <f>P133+P149+P152+P160</f>
        <v>0</v>
      </c>
      <c r="Q132" s="177"/>
      <c r="R132" s="178">
        <f>R133+R149+R152+R160</f>
        <v>0</v>
      </c>
      <c r="S132" s="177"/>
      <c r="T132" s="179">
        <f>T133+T149+T152+T160</f>
        <v>0</v>
      </c>
      <c r="AR132" s="172" t="s">
        <v>83</v>
      </c>
      <c r="AT132" s="180" t="s">
        <v>74</v>
      </c>
      <c r="AU132" s="180" t="s">
        <v>75</v>
      </c>
      <c r="AY132" s="172" t="s">
        <v>154</v>
      </c>
      <c r="BK132" s="181">
        <f>BK133+BK149+BK152+BK160</f>
        <v>0</v>
      </c>
    </row>
    <row r="133" spans="1:65" s="170" customFormat="1" ht="22.8" customHeight="1">
      <c r="B133" s="171"/>
      <c r="D133" s="172" t="s">
        <v>74</v>
      </c>
      <c r="E133" s="182" t="s">
        <v>83</v>
      </c>
      <c r="F133" s="182" t="s">
        <v>510</v>
      </c>
      <c r="I133" s="174"/>
      <c r="J133" s="183">
        <f>BK133</f>
        <v>0</v>
      </c>
      <c r="L133" s="171"/>
      <c r="M133" s="176"/>
      <c r="N133" s="177"/>
      <c r="O133" s="177"/>
      <c r="P133" s="178">
        <f>SUM(P134:P148)</f>
        <v>0</v>
      </c>
      <c r="Q133" s="177"/>
      <c r="R133" s="178">
        <f>SUM(R134:R148)</f>
        <v>0</v>
      </c>
      <c r="S133" s="177"/>
      <c r="T133" s="179">
        <f>SUM(T134:T148)</f>
        <v>0</v>
      </c>
      <c r="AR133" s="172" t="s">
        <v>83</v>
      </c>
      <c r="AT133" s="180" t="s">
        <v>74</v>
      </c>
      <c r="AU133" s="180" t="s">
        <v>83</v>
      </c>
      <c r="AY133" s="172" t="s">
        <v>154</v>
      </c>
      <c r="BK133" s="181">
        <f>SUM(BK134:BK148)</f>
        <v>0</v>
      </c>
    </row>
    <row r="134" spans="1:65" s="33" customFormat="1" ht="21.75" customHeight="1">
      <c r="A134" s="31"/>
      <c r="B134" s="148"/>
      <c r="C134" s="184" t="s">
        <v>83</v>
      </c>
      <c r="D134" s="184" t="s">
        <v>157</v>
      </c>
      <c r="E134" s="185" t="s">
        <v>511</v>
      </c>
      <c r="F134" s="186" t="s">
        <v>512</v>
      </c>
      <c r="G134" s="187" t="s">
        <v>275</v>
      </c>
      <c r="H134" s="188">
        <v>15.12</v>
      </c>
      <c r="I134" s="189"/>
      <c r="J134" s="190">
        <f t="shared" ref="J134:J148" si="5">ROUND(I134*H134,2)</f>
        <v>0</v>
      </c>
      <c r="K134" s="191"/>
      <c r="L134" s="32"/>
      <c r="M134" s="192"/>
      <c r="N134" s="193" t="s">
        <v>41</v>
      </c>
      <c r="O134" s="62"/>
      <c r="P134" s="194">
        <f t="shared" ref="P134:P148" si="6">O134*H134</f>
        <v>0</v>
      </c>
      <c r="Q134" s="194">
        <v>0</v>
      </c>
      <c r="R134" s="194">
        <f t="shared" ref="R134:R148" si="7">Q134*H134</f>
        <v>0</v>
      </c>
      <c r="S134" s="194">
        <v>0</v>
      </c>
      <c r="T134" s="195">
        <f t="shared" ref="T134:T148" si="8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160</v>
      </c>
      <c r="AT134" s="196" t="s">
        <v>157</v>
      </c>
      <c r="AU134" s="196" t="s">
        <v>103</v>
      </c>
      <c r="AY134" s="16" t="s">
        <v>154</v>
      </c>
      <c r="BE134" s="102">
        <f t="shared" ref="BE134:BE148" si="9">IF(N134="základná",J134,0)</f>
        <v>0</v>
      </c>
      <c r="BF134" s="102">
        <f t="shared" ref="BF134:BF148" si="10">IF(N134="znížená",J134,0)</f>
        <v>0</v>
      </c>
      <c r="BG134" s="102">
        <f t="shared" ref="BG134:BG148" si="11">IF(N134="zákl. prenesená",J134,0)</f>
        <v>0</v>
      </c>
      <c r="BH134" s="102">
        <f t="shared" ref="BH134:BH148" si="12">IF(N134="zníž. prenesená",J134,0)</f>
        <v>0</v>
      </c>
      <c r="BI134" s="102">
        <f t="shared" ref="BI134:BI148" si="13">IF(N134="nulová",J134,0)</f>
        <v>0</v>
      </c>
      <c r="BJ134" s="16" t="s">
        <v>103</v>
      </c>
      <c r="BK134" s="102">
        <f t="shared" ref="BK134:BK148" si="14">ROUND(I134*H134,2)</f>
        <v>0</v>
      </c>
      <c r="BL134" s="16" t="s">
        <v>160</v>
      </c>
      <c r="BM134" s="196" t="s">
        <v>103</v>
      </c>
    </row>
    <row r="135" spans="1:65" s="33" customFormat="1" ht="24.15" customHeight="1">
      <c r="A135" s="31"/>
      <c r="B135" s="148"/>
      <c r="C135" s="184" t="s">
        <v>103</v>
      </c>
      <c r="D135" s="184" t="s">
        <v>157</v>
      </c>
      <c r="E135" s="185" t="s">
        <v>513</v>
      </c>
      <c r="F135" s="186" t="s">
        <v>514</v>
      </c>
      <c r="G135" s="187" t="s">
        <v>275</v>
      </c>
      <c r="H135" s="188">
        <v>4.5359999999999996</v>
      </c>
      <c r="I135" s="189"/>
      <c r="J135" s="190">
        <f t="shared" si="5"/>
        <v>0</v>
      </c>
      <c r="K135" s="191"/>
      <c r="L135" s="32"/>
      <c r="M135" s="192"/>
      <c r="N135" s="193" t="s">
        <v>41</v>
      </c>
      <c r="O135" s="62"/>
      <c r="P135" s="194">
        <f t="shared" si="6"/>
        <v>0</v>
      </c>
      <c r="Q135" s="194">
        <v>0</v>
      </c>
      <c r="R135" s="194">
        <f t="shared" si="7"/>
        <v>0</v>
      </c>
      <c r="S135" s="194">
        <v>0</v>
      </c>
      <c r="T135" s="19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160</v>
      </c>
      <c r="AT135" s="196" t="s">
        <v>157</v>
      </c>
      <c r="AU135" s="196" t="s">
        <v>103</v>
      </c>
      <c r="AY135" s="16" t="s">
        <v>154</v>
      </c>
      <c r="BE135" s="102">
        <f t="shared" si="9"/>
        <v>0</v>
      </c>
      <c r="BF135" s="102">
        <f t="shared" si="10"/>
        <v>0</v>
      </c>
      <c r="BG135" s="102">
        <f t="shared" si="11"/>
        <v>0</v>
      </c>
      <c r="BH135" s="102">
        <f t="shared" si="12"/>
        <v>0</v>
      </c>
      <c r="BI135" s="102">
        <f t="shared" si="13"/>
        <v>0</v>
      </c>
      <c r="BJ135" s="16" t="s">
        <v>103</v>
      </c>
      <c r="BK135" s="102">
        <f t="shared" si="14"/>
        <v>0</v>
      </c>
      <c r="BL135" s="16" t="s">
        <v>160</v>
      </c>
      <c r="BM135" s="196" t="s">
        <v>160</v>
      </c>
    </row>
    <row r="136" spans="1:65" s="33" customFormat="1" ht="24.15" customHeight="1">
      <c r="A136" s="31"/>
      <c r="B136" s="148"/>
      <c r="C136" s="184" t="s">
        <v>171</v>
      </c>
      <c r="D136" s="184" t="s">
        <v>157</v>
      </c>
      <c r="E136" s="185" t="s">
        <v>515</v>
      </c>
      <c r="F136" s="186" t="s">
        <v>516</v>
      </c>
      <c r="G136" s="187" t="s">
        <v>275</v>
      </c>
      <c r="H136" s="188">
        <v>1.3</v>
      </c>
      <c r="I136" s="189"/>
      <c r="J136" s="190">
        <f t="shared" si="5"/>
        <v>0</v>
      </c>
      <c r="K136" s="191"/>
      <c r="L136" s="32"/>
      <c r="M136" s="192"/>
      <c r="N136" s="193" t="s">
        <v>41</v>
      </c>
      <c r="O136" s="62"/>
      <c r="P136" s="194">
        <f t="shared" si="6"/>
        <v>0</v>
      </c>
      <c r="Q136" s="194">
        <v>0</v>
      </c>
      <c r="R136" s="194">
        <f t="shared" si="7"/>
        <v>0</v>
      </c>
      <c r="S136" s="194">
        <v>0</v>
      </c>
      <c r="T136" s="19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160</v>
      </c>
      <c r="AT136" s="196" t="s">
        <v>157</v>
      </c>
      <c r="AU136" s="196" t="s">
        <v>103</v>
      </c>
      <c r="AY136" s="16" t="s">
        <v>154</v>
      </c>
      <c r="BE136" s="102">
        <f t="shared" si="9"/>
        <v>0</v>
      </c>
      <c r="BF136" s="102">
        <f t="shared" si="10"/>
        <v>0</v>
      </c>
      <c r="BG136" s="102">
        <f t="shared" si="11"/>
        <v>0</v>
      </c>
      <c r="BH136" s="102">
        <f t="shared" si="12"/>
        <v>0</v>
      </c>
      <c r="BI136" s="102">
        <f t="shared" si="13"/>
        <v>0</v>
      </c>
      <c r="BJ136" s="16" t="s">
        <v>103</v>
      </c>
      <c r="BK136" s="102">
        <f t="shared" si="14"/>
        <v>0</v>
      </c>
      <c r="BL136" s="16" t="s">
        <v>160</v>
      </c>
      <c r="BM136" s="196" t="s">
        <v>155</v>
      </c>
    </row>
    <row r="137" spans="1:65" s="33" customFormat="1" ht="24.15" customHeight="1">
      <c r="A137" s="31"/>
      <c r="B137" s="148"/>
      <c r="C137" s="184" t="s">
        <v>160</v>
      </c>
      <c r="D137" s="184" t="s">
        <v>157</v>
      </c>
      <c r="E137" s="185" t="s">
        <v>517</v>
      </c>
      <c r="F137" s="186" t="s">
        <v>518</v>
      </c>
      <c r="G137" s="187" t="s">
        <v>275</v>
      </c>
      <c r="H137" s="188">
        <v>0.39</v>
      </c>
      <c r="I137" s="189"/>
      <c r="J137" s="190">
        <f t="shared" si="5"/>
        <v>0</v>
      </c>
      <c r="K137" s="191"/>
      <c r="L137" s="32"/>
      <c r="M137" s="192"/>
      <c r="N137" s="193" t="s">
        <v>41</v>
      </c>
      <c r="O137" s="62"/>
      <c r="P137" s="194">
        <f t="shared" si="6"/>
        <v>0</v>
      </c>
      <c r="Q137" s="194">
        <v>0</v>
      </c>
      <c r="R137" s="194">
        <f t="shared" si="7"/>
        <v>0</v>
      </c>
      <c r="S137" s="194">
        <v>0</v>
      </c>
      <c r="T137" s="19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160</v>
      </c>
      <c r="AT137" s="196" t="s">
        <v>157</v>
      </c>
      <c r="AU137" s="196" t="s">
        <v>103</v>
      </c>
      <c r="AY137" s="16" t="s">
        <v>154</v>
      </c>
      <c r="BE137" s="102">
        <f t="shared" si="9"/>
        <v>0</v>
      </c>
      <c r="BF137" s="102">
        <f t="shared" si="10"/>
        <v>0</v>
      </c>
      <c r="BG137" s="102">
        <f t="shared" si="11"/>
        <v>0</v>
      </c>
      <c r="BH137" s="102">
        <f t="shared" si="12"/>
        <v>0</v>
      </c>
      <c r="BI137" s="102">
        <f t="shared" si="13"/>
        <v>0</v>
      </c>
      <c r="BJ137" s="16" t="s">
        <v>103</v>
      </c>
      <c r="BK137" s="102">
        <f t="shared" si="14"/>
        <v>0</v>
      </c>
      <c r="BL137" s="16" t="s">
        <v>160</v>
      </c>
      <c r="BM137" s="196" t="s">
        <v>193</v>
      </c>
    </row>
    <row r="138" spans="1:65" s="33" customFormat="1" ht="16.5" customHeight="1">
      <c r="A138" s="31"/>
      <c r="B138" s="148"/>
      <c r="C138" s="184" t="s">
        <v>180</v>
      </c>
      <c r="D138" s="184" t="s">
        <v>157</v>
      </c>
      <c r="E138" s="185" t="s">
        <v>519</v>
      </c>
      <c r="F138" s="186" t="s">
        <v>520</v>
      </c>
      <c r="G138" s="187" t="s">
        <v>275</v>
      </c>
      <c r="H138" s="188">
        <v>2.6</v>
      </c>
      <c r="I138" s="189"/>
      <c r="J138" s="190">
        <f t="shared" si="5"/>
        <v>0</v>
      </c>
      <c r="K138" s="191"/>
      <c r="L138" s="32"/>
      <c r="M138" s="192"/>
      <c r="N138" s="193" t="s">
        <v>41</v>
      </c>
      <c r="O138" s="62"/>
      <c r="P138" s="194">
        <f t="shared" si="6"/>
        <v>0</v>
      </c>
      <c r="Q138" s="194">
        <v>0</v>
      </c>
      <c r="R138" s="194">
        <f t="shared" si="7"/>
        <v>0</v>
      </c>
      <c r="S138" s="194">
        <v>0</v>
      </c>
      <c r="T138" s="19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160</v>
      </c>
      <c r="AT138" s="196" t="s">
        <v>157</v>
      </c>
      <c r="AU138" s="196" t="s">
        <v>103</v>
      </c>
      <c r="AY138" s="16" t="s">
        <v>154</v>
      </c>
      <c r="BE138" s="102">
        <f t="shared" si="9"/>
        <v>0</v>
      </c>
      <c r="BF138" s="102">
        <f t="shared" si="10"/>
        <v>0</v>
      </c>
      <c r="BG138" s="102">
        <f t="shared" si="11"/>
        <v>0</v>
      </c>
      <c r="BH138" s="102">
        <f t="shared" si="12"/>
        <v>0</v>
      </c>
      <c r="BI138" s="102">
        <f t="shared" si="13"/>
        <v>0</v>
      </c>
      <c r="BJ138" s="16" t="s">
        <v>103</v>
      </c>
      <c r="BK138" s="102">
        <f t="shared" si="14"/>
        <v>0</v>
      </c>
      <c r="BL138" s="16" t="s">
        <v>160</v>
      </c>
      <c r="BM138" s="196" t="s">
        <v>203</v>
      </c>
    </row>
    <row r="139" spans="1:65" s="33" customFormat="1" ht="37.799999999999997" customHeight="1">
      <c r="A139" s="31"/>
      <c r="B139" s="148"/>
      <c r="C139" s="184" t="s">
        <v>155</v>
      </c>
      <c r="D139" s="184" t="s">
        <v>157</v>
      </c>
      <c r="E139" s="185" t="s">
        <v>521</v>
      </c>
      <c r="F139" s="186" t="s">
        <v>522</v>
      </c>
      <c r="G139" s="187" t="s">
        <v>275</v>
      </c>
      <c r="H139" s="188">
        <v>0.78</v>
      </c>
      <c r="I139" s="189"/>
      <c r="J139" s="190">
        <f t="shared" si="5"/>
        <v>0</v>
      </c>
      <c r="K139" s="191"/>
      <c r="L139" s="32"/>
      <c r="M139" s="192"/>
      <c r="N139" s="193" t="s">
        <v>41</v>
      </c>
      <c r="O139" s="62"/>
      <c r="P139" s="194">
        <f t="shared" si="6"/>
        <v>0</v>
      </c>
      <c r="Q139" s="194">
        <v>0</v>
      </c>
      <c r="R139" s="194">
        <f t="shared" si="7"/>
        <v>0</v>
      </c>
      <c r="S139" s="194">
        <v>0</v>
      </c>
      <c r="T139" s="19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160</v>
      </c>
      <c r="AT139" s="196" t="s">
        <v>157</v>
      </c>
      <c r="AU139" s="196" t="s">
        <v>103</v>
      </c>
      <c r="AY139" s="16" t="s">
        <v>154</v>
      </c>
      <c r="BE139" s="102">
        <f t="shared" si="9"/>
        <v>0</v>
      </c>
      <c r="BF139" s="102">
        <f t="shared" si="10"/>
        <v>0</v>
      </c>
      <c r="BG139" s="102">
        <f t="shared" si="11"/>
        <v>0</v>
      </c>
      <c r="BH139" s="102">
        <f t="shared" si="12"/>
        <v>0</v>
      </c>
      <c r="BI139" s="102">
        <f t="shared" si="13"/>
        <v>0</v>
      </c>
      <c r="BJ139" s="16" t="s">
        <v>103</v>
      </c>
      <c r="BK139" s="102">
        <f t="shared" si="14"/>
        <v>0</v>
      </c>
      <c r="BL139" s="16" t="s">
        <v>160</v>
      </c>
      <c r="BM139" s="196" t="s">
        <v>213</v>
      </c>
    </row>
    <row r="140" spans="1:65" s="33" customFormat="1" ht="24.15" customHeight="1">
      <c r="A140" s="31"/>
      <c r="B140" s="148"/>
      <c r="C140" s="184" t="s">
        <v>189</v>
      </c>
      <c r="D140" s="184" t="s">
        <v>157</v>
      </c>
      <c r="E140" s="185" t="s">
        <v>523</v>
      </c>
      <c r="F140" s="186" t="s">
        <v>524</v>
      </c>
      <c r="G140" s="187" t="s">
        <v>275</v>
      </c>
      <c r="H140" s="188">
        <v>19.02</v>
      </c>
      <c r="I140" s="189"/>
      <c r="J140" s="190">
        <f t="shared" si="5"/>
        <v>0</v>
      </c>
      <c r="K140" s="191"/>
      <c r="L140" s="32"/>
      <c r="M140" s="192"/>
      <c r="N140" s="193" t="s">
        <v>41</v>
      </c>
      <c r="O140" s="62"/>
      <c r="P140" s="194">
        <f t="shared" si="6"/>
        <v>0</v>
      </c>
      <c r="Q140" s="194">
        <v>0</v>
      </c>
      <c r="R140" s="194">
        <f t="shared" si="7"/>
        <v>0</v>
      </c>
      <c r="S140" s="194">
        <v>0</v>
      </c>
      <c r="T140" s="19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160</v>
      </c>
      <c r="AT140" s="196" t="s">
        <v>157</v>
      </c>
      <c r="AU140" s="196" t="s">
        <v>103</v>
      </c>
      <c r="AY140" s="16" t="s">
        <v>154</v>
      </c>
      <c r="BE140" s="102">
        <f t="shared" si="9"/>
        <v>0</v>
      </c>
      <c r="BF140" s="102">
        <f t="shared" si="10"/>
        <v>0</v>
      </c>
      <c r="BG140" s="102">
        <f t="shared" si="11"/>
        <v>0</v>
      </c>
      <c r="BH140" s="102">
        <f t="shared" si="12"/>
        <v>0</v>
      </c>
      <c r="BI140" s="102">
        <f t="shared" si="13"/>
        <v>0</v>
      </c>
      <c r="BJ140" s="16" t="s">
        <v>103</v>
      </c>
      <c r="BK140" s="102">
        <f t="shared" si="14"/>
        <v>0</v>
      </c>
      <c r="BL140" s="16" t="s">
        <v>160</v>
      </c>
      <c r="BM140" s="196" t="s">
        <v>222</v>
      </c>
    </row>
    <row r="141" spans="1:65" s="33" customFormat="1" ht="33" customHeight="1">
      <c r="A141" s="31"/>
      <c r="B141" s="148"/>
      <c r="C141" s="184" t="s">
        <v>193</v>
      </c>
      <c r="D141" s="184" t="s">
        <v>157</v>
      </c>
      <c r="E141" s="185" t="s">
        <v>525</v>
      </c>
      <c r="F141" s="186" t="s">
        <v>526</v>
      </c>
      <c r="G141" s="187" t="s">
        <v>275</v>
      </c>
      <c r="H141" s="188">
        <v>4.3979999999999997</v>
      </c>
      <c r="I141" s="189"/>
      <c r="J141" s="190">
        <f t="shared" si="5"/>
        <v>0</v>
      </c>
      <c r="K141" s="191"/>
      <c r="L141" s="32"/>
      <c r="M141" s="192"/>
      <c r="N141" s="193" t="s">
        <v>41</v>
      </c>
      <c r="O141" s="62"/>
      <c r="P141" s="194">
        <f t="shared" si="6"/>
        <v>0</v>
      </c>
      <c r="Q141" s="194">
        <v>0</v>
      </c>
      <c r="R141" s="194">
        <f t="shared" si="7"/>
        <v>0</v>
      </c>
      <c r="S141" s="194">
        <v>0</v>
      </c>
      <c r="T141" s="19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160</v>
      </c>
      <c r="AT141" s="196" t="s">
        <v>157</v>
      </c>
      <c r="AU141" s="196" t="s">
        <v>103</v>
      </c>
      <c r="AY141" s="16" t="s">
        <v>154</v>
      </c>
      <c r="BE141" s="102">
        <f t="shared" si="9"/>
        <v>0</v>
      </c>
      <c r="BF141" s="102">
        <f t="shared" si="10"/>
        <v>0</v>
      </c>
      <c r="BG141" s="102">
        <f t="shared" si="11"/>
        <v>0</v>
      </c>
      <c r="BH141" s="102">
        <f t="shared" si="12"/>
        <v>0</v>
      </c>
      <c r="BI141" s="102">
        <f t="shared" si="13"/>
        <v>0</v>
      </c>
      <c r="BJ141" s="16" t="s">
        <v>103</v>
      </c>
      <c r="BK141" s="102">
        <f t="shared" si="14"/>
        <v>0</v>
      </c>
      <c r="BL141" s="16" t="s">
        <v>160</v>
      </c>
      <c r="BM141" s="196" t="s">
        <v>231</v>
      </c>
    </row>
    <row r="142" spans="1:65" s="33" customFormat="1" ht="37.799999999999997" customHeight="1">
      <c r="A142" s="31"/>
      <c r="B142" s="148"/>
      <c r="C142" s="184" t="s">
        <v>178</v>
      </c>
      <c r="D142" s="184" t="s">
        <v>157</v>
      </c>
      <c r="E142" s="185" t="s">
        <v>527</v>
      </c>
      <c r="F142" s="186" t="s">
        <v>528</v>
      </c>
      <c r="G142" s="187" t="s">
        <v>275</v>
      </c>
      <c r="H142" s="188">
        <v>30.786000000000001</v>
      </c>
      <c r="I142" s="189"/>
      <c r="J142" s="190">
        <f t="shared" si="5"/>
        <v>0</v>
      </c>
      <c r="K142" s="191"/>
      <c r="L142" s="32"/>
      <c r="M142" s="192"/>
      <c r="N142" s="193" t="s">
        <v>41</v>
      </c>
      <c r="O142" s="62"/>
      <c r="P142" s="194">
        <f t="shared" si="6"/>
        <v>0</v>
      </c>
      <c r="Q142" s="194">
        <v>0</v>
      </c>
      <c r="R142" s="194">
        <f t="shared" si="7"/>
        <v>0</v>
      </c>
      <c r="S142" s="194">
        <v>0</v>
      </c>
      <c r="T142" s="19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160</v>
      </c>
      <c r="AT142" s="196" t="s">
        <v>157</v>
      </c>
      <c r="AU142" s="196" t="s">
        <v>103</v>
      </c>
      <c r="AY142" s="16" t="s">
        <v>154</v>
      </c>
      <c r="BE142" s="102">
        <f t="shared" si="9"/>
        <v>0</v>
      </c>
      <c r="BF142" s="102">
        <f t="shared" si="10"/>
        <v>0</v>
      </c>
      <c r="BG142" s="102">
        <f t="shared" si="11"/>
        <v>0</v>
      </c>
      <c r="BH142" s="102">
        <f t="shared" si="12"/>
        <v>0</v>
      </c>
      <c r="BI142" s="102">
        <f t="shared" si="13"/>
        <v>0</v>
      </c>
      <c r="BJ142" s="16" t="s">
        <v>103</v>
      </c>
      <c r="BK142" s="102">
        <f t="shared" si="14"/>
        <v>0</v>
      </c>
      <c r="BL142" s="16" t="s">
        <v>160</v>
      </c>
      <c r="BM142" s="196" t="s">
        <v>240</v>
      </c>
    </row>
    <row r="143" spans="1:65" s="33" customFormat="1" ht="24.15" customHeight="1">
      <c r="A143" s="31"/>
      <c r="B143" s="148"/>
      <c r="C143" s="184" t="s">
        <v>203</v>
      </c>
      <c r="D143" s="184" t="s">
        <v>157</v>
      </c>
      <c r="E143" s="185" t="s">
        <v>529</v>
      </c>
      <c r="F143" s="186" t="s">
        <v>530</v>
      </c>
      <c r="G143" s="187" t="s">
        <v>275</v>
      </c>
      <c r="H143" s="188">
        <v>4.3979999999999997</v>
      </c>
      <c r="I143" s="189"/>
      <c r="J143" s="190">
        <f t="shared" si="5"/>
        <v>0</v>
      </c>
      <c r="K143" s="191"/>
      <c r="L143" s="32"/>
      <c r="M143" s="192"/>
      <c r="N143" s="193" t="s">
        <v>41</v>
      </c>
      <c r="O143" s="62"/>
      <c r="P143" s="194">
        <f t="shared" si="6"/>
        <v>0</v>
      </c>
      <c r="Q143" s="194">
        <v>0</v>
      </c>
      <c r="R143" s="194">
        <f t="shared" si="7"/>
        <v>0</v>
      </c>
      <c r="S143" s="194">
        <v>0</v>
      </c>
      <c r="T143" s="19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160</v>
      </c>
      <c r="AT143" s="196" t="s">
        <v>157</v>
      </c>
      <c r="AU143" s="196" t="s">
        <v>103</v>
      </c>
      <c r="AY143" s="16" t="s">
        <v>154</v>
      </c>
      <c r="BE143" s="102">
        <f t="shared" si="9"/>
        <v>0</v>
      </c>
      <c r="BF143" s="102">
        <f t="shared" si="10"/>
        <v>0</v>
      </c>
      <c r="BG143" s="102">
        <f t="shared" si="11"/>
        <v>0</v>
      </c>
      <c r="BH143" s="102">
        <f t="shared" si="12"/>
        <v>0</v>
      </c>
      <c r="BI143" s="102">
        <f t="shared" si="13"/>
        <v>0</v>
      </c>
      <c r="BJ143" s="16" t="s">
        <v>103</v>
      </c>
      <c r="BK143" s="102">
        <f t="shared" si="14"/>
        <v>0</v>
      </c>
      <c r="BL143" s="16" t="s">
        <v>160</v>
      </c>
      <c r="BM143" s="196" t="s">
        <v>6</v>
      </c>
    </row>
    <row r="144" spans="1:65" s="33" customFormat="1" ht="16.5" customHeight="1">
      <c r="A144" s="31"/>
      <c r="B144" s="148"/>
      <c r="C144" s="184" t="s">
        <v>208</v>
      </c>
      <c r="D144" s="184" t="s">
        <v>157</v>
      </c>
      <c r="E144" s="185" t="s">
        <v>531</v>
      </c>
      <c r="F144" s="186" t="s">
        <v>532</v>
      </c>
      <c r="G144" s="187" t="s">
        <v>275</v>
      </c>
      <c r="H144" s="188">
        <v>4.3979999999999997</v>
      </c>
      <c r="I144" s="189"/>
      <c r="J144" s="190">
        <f t="shared" si="5"/>
        <v>0</v>
      </c>
      <c r="K144" s="191"/>
      <c r="L144" s="32"/>
      <c r="M144" s="192"/>
      <c r="N144" s="193" t="s">
        <v>41</v>
      </c>
      <c r="O144" s="62"/>
      <c r="P144" s="194">
        <f t="shared" si="6"/>
        <v>0</v>
      </c>
      <c r="Q144" s="194">
        <v>0</v>
      </c>
      <c r="R144" s="194">
        <f t="shared" si="7"/>
        <v>0</v>
      </c>
      <c r="S144" s="194">
        <v>0</v>
      </c>
      <c r="T144" s="19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160</v>
      </c>
      <c r="AT144" s="196" t="s">
        <v>157</v>
      </c>
      <c r="AU144" s="196" t="s">
        <v>103</v>
      </c>
      <c r="AY144" s="16" t="s">
        <v>154</v>
      </c>
      <c r="BE144" s="102">
        <f t="shared" si="9"/>
        <v>0</v>
      </c>
      <c r="BF144" s="102">
        <f t="shared" si="10"/>
        <v>0</v>
      </c>
      <c r="BG144" s="102">
        <f t="shared" si="11"/>
        <v>0</v>
      </c>
      <c r="BH144" s="102">
        <f t="shared" si="12"/>
        <v>0</v>
      </c>
      <c r="BI144" s="102">
        <f t="shared" si="13"/>
        <v>0</v>
      </c>
      <c r="BJ144" s="16" t="s">
        <v>103</v>
      </c>
      <c r="BK144" s="102">
        <f t="shared" si="14"/>
        <v>0</v>
      </c>
      <c r="BL144" s="16" t="s">
        <v>160</v>
      </c>
      <c r="BM144" s="196" t="s">
        <v>266</v>
      </c>
    </row>
    <row r="145" spans="1:65" s="33" customFormat="1" ht="24.15" customHeight="1">
      <c r="A145" s="31"/>
      <c r="B145" s="148"/>
      <c r="C145" s="184" t="s">
        <v>213</v>
      </c>
      <c r="D145" s="184" t="s">
        <v>157</v>
      </c>
      <c r="E145" s="185" t="s">
        <v>533</v>
      </c>
      <c r="F145" s="186" t="s">
        <v>534</v>
      </c>
      <c r="G145" s="187" t="s">
        <v>229</v>
      </c>
      <c r="H145" s="188">
        <v>8.3119999999999994</v>
      </c>
      <c r="I145" s="189"/>
      <c r="J145" s="190">
        <f t="shared" si="5"/>
        <v>0</v>
      </c>
      <c r="K145" s="191"/>
      <c r="L145" s="32"/>
      <c r="M145" s="192"/>
      <c r="N145" s="193" t="s">
        <v>41</v>
      </c>
      <c r="O145" s="62"/>
      <c r="P145" s="194">
        <f t="shared" si="6"/>
        <v>0</v>
      </c>
      <c r="Q145" s="194">
        <v>0</v>
      </c>
      <c r="R145" s="194">
        <f t="shared" si="7"/>
        <v>0</v>
      </c>
      <c r="S145" s="194">
        <v>0</v>
      </c>
      <c r="T145" s="19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160</v>
      </c>
      <c r="AT145" s="196" t="s">
        <v>157</v>
      </c>
      <c r="AU145" s="196" t="s">
        <v>103</v>
      </c>
      <c r="AY145" s="16" t="s">
        <v>154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6" t="s">
        <v>103</v>
      </c>
      <c r="BK145" s="102">
        <f t="shared" si="14"/>
        <v>0</v>
      </c>
      <c r="BL145" s="16" t="s">
        <v>160</v>
      </c>
      <c r="BM145" s="196" t="s">
        <v>281</v>
      </c>
    </row>
    <row r="146" spans="1:65" s="33" customFormat="1" ht="24.15" customHeight="1">
      <c r="A146" s="31"/>
      <c r="B146" s="148"/>
      <c r="C146" s="184" t="s">
        <v>217</v>
      </c>
      <c r="D146" s="184" t="s">
        <v>157</v>
      </c>
      <c r="E146" s="185" t="s">
        <v>535</v>
      </c>
      <c r="F146" s="186" t="s">
        <v>536</v>
      </c>
      <c r="G146" s="187" t="s">
        <v>275</v>
      </c>
      <c r="H146" s="188">
        <v>14.622</v>
      </c>
      <c r="I146" s="189"/>
      <c r="J146" s="190">
        <f t="shared" si="5"/>
        <v>0</v>
      </c>
      <c r="K146" s="191"/>
      <c r="L146" s="32"/>
      <c r="M146" s="192"/>
      <c r="N146" s="193" t="s">
        <v>41</v>
      </c>
      <c r="O146" s="62"/>
      <c r="P146" s="194">
        <f t="shared" si="6"/>
        <v>0</v>
      </c>
      <c r="Q146" s="194">
        <v>0</v>
      </c>
      <c r="R146" s="194">
        <f t="shared" si="7"/>
        <v>0</v>
      </c>
      <c r="S146" s="194">
        <v>0</v>
      </c>
      <c r="T146" s="19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160</v>
      </c>
      <c r="AT146" s="196" t="s">
        <v>157</v>
      </c>
      <c r="AU146" s="196" t="s">
        <v>103</v>
      </c>
      <c r="AY146" s="16" t="s">
        <v>154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6" t="s">
        <v>103</v>
      </c>
      <c r="BK146" s="102">
        <f t="shared" si="14"/>
        <v>0</v>
      </c>
      <c r="BL146" s="16" t="s">
        <v>160</v>
      </c>
      <c r="BM146" s="196" t="s">
        <v>292</v>
      </c>
    </row>
    <row r="147" spans="1:65" s="33" customFormat="1" ht="24.15" customHeight="1">
      <c r="A147" s="31"/>
      <c r="B147" s="148"/>
      <c r="C147" s="184" t="s">
        <v>222</v>
      </c>
      <c r="D147" s="184" t="s">
        <v>157</v>
      </c>
      <c r="E147" s="185" t="s">
        <v>537</v>
      </c>
      <c r="F147" s="186" t="s">
        <v>538</v>
      </c>
      <c r="G147" s="187" t="s">
        <v>275</v>
      </c>
      <c r="H147" s="188">
        <v>0.85</v>
      </c>
      <c r="I147" s="189"/>
      <c r="J147" s="190">
        <f t="shared" si="5"/>
        <v>0</v>
      </c>
      <c r="K147" s="191"/>
      <c r="L147" s="32"/>
      <c r="M147" s="192"/>
      <c r="N147" s="193" t="s">
        <v>41</v>
      </c>
      <c r="O147" s="62"/>
      <c r="P147" s="194">
        <f t="shared" si="6"/>
        <v>0</v>
      </c>
      <c r="Q147" s="194">
        <v>0</v>
      </c>
      <c r="R147" s="194">
        <f t="shared" si="7"/>
        <v>0</v>
      </c>
      <c r="S147" s="194">
        <v>0</v>
      </c>
      <c r="T147" s="19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160</v>
      </c>
      <c r="AT147" s="196" t="s">
        <v>157</v>
      </c>
      <c r="AU147" s="196" t="s">
        <v>103</v>
      </c>
      <c r="AY147" s="16" t="s">
        <v>154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6" t="s">
        <v>103</v>
      </c>
      <c r="BK147" s="102">
        <f t="shared" si="14"/>
        <v>0</v>
      </c>
      <c r="BL147" s="16" t="s">
        <v>160</v>
      </c>
      <c r="BM147" s="196" t="s">
        <v>303</v>
      </c>
    </row>
    <row r="148" spans="1:65" s="33" customFormat="1" ht="16.5" customHeight="1">
      <c r="A148" s="31"/>
      <c r="B148" s="148"/>
      <c r="C148" s="233" t="s">
        <v>226</v>
      </c>
      <c r="D148" s="233" t="s">
        <v>273</v>
      </c>
      <c r="E148" s="234" t="s">
        <v>539</v>
      </c>
      <c r="F148" s="235" t="s">
        <v>540</v>
      </c>
      <c r="G148" s="236" t="s">
        <v>229</v>
      </c>
      <c r="H148" s="237">
        <v>1.607</v>
      </c>
      <c r="I148" s="238"/>
      <c r="J148" s="239">
        <f t="shared" si="5"/>
        <v>0</v>
      </c>
      <c r="K148" s="240"/>
      <c r="L148" s="241"/>
      <c r="M148" s="242"/>
      <c r="N148" s="243" t="s">
        <v>41</v>
      </c>
      <c r="O148" s="62"/>
      <c r="P148" s="194">
        <f t="shared" si="6"/>
        <v>0</v>
      </c>
      <c r="Q148" s="194">
        <v>0</v>
      </c>
      <c r="R148" s="194">
        <f t="shared" si="7"/>
        <v>0</v>
      </c>
      <c r="S148" s="194">
        <v>0</v>
      </c>
      <c r="T148" s="19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193</v>
      </c>
      <c r="AT148" s="196" t="s">
        <v>273</v>
      </c>
      <c r="AU148" s="196" t="s">
        <v>103</v>
      </c>
      <c r="AY148" s="16" t="s">
        <v>154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6" t="s">
        <v>103</v>
      </c>
      <c r="BK148" s="102">
        <f t="shared" si="14"/>
        <v>0</v>
      </c>
      <c r="BL148" s="16" t="s">
        <v>160</v>
      </c>
      <c r="BM148" s="196" t="s">
        <v>312</v>
      </c>
    </row>
    <row r="149" spans="1:65" s="170" customFormat="1" ht="22.8" customHeight="1">
      <c r="B149" s="171"/>
      <c r="D149" s="172" t="s">
        <v>74</v>
      </c>
      <c r="E149" s="182" t="s">
        <v>160</v>
      </c>
      <c r="F149" s="182" t="s">
        <v>541</v>
      </c>
      <c r="I149" s="174"/>
      <c r="J149" s="183">
        <f>BK149</f>
        <v>0</v>
      </c>
      <c r="L149" s="171"/>
      <c r="M149" s="176"/>
      <c r="N149" s="177"/>
      <c r="O149" s="177"/>
      <c r="P149" s="178">
        <f>SUM(P150:P151)</f>
        <v>0</v>
      </c>
      <c r="Q149" s="177"/>
      <c r="R149" s="178">
        <f>SUM(R150:R151)</f>
        <v>0</v>
      </c>
      <c r="S149" s="177"/>
      <c r="T149" s="179">
        <f>SUM(T150:T151)</f>
        <v>0</v>
      </c>
      <c r="AR149" s="172" t="s">
        <v>83</v>
      </c>
      <c r="AT149" s="180" t="s">
        <v>74</v>
      </c>
      <c r="AU149" s="180" t="s">
        <v>83</v>
      </c>
      <c r="AY149" s="172" t="s">
        <v>154</v>
      </c>
      <c r="BK149" s="181">
        <f>SUM(BK150:BK151)</f>
        <v>0</v>
      </c>
    </row>
    <row r="150" spans="1:65" s="33" customFormat="1" ht="37.799999999999997" customHeight="1">
      <c r="A150" s="31"/>
      <c r="B150" s="148"/>
      <c r="C150" s="184" t="s">
        <v>231</v>
      </c>
      <c r="D150" s="184" t="s">
        <v>157</v>
      </c>
      <c r="E150" s="185" t="s">
        <v>542</v>
      </c>
      <c r="F150" s="186" t="s">
        <v>543</v>
      </c>
      <c r="G150" s="187" t="s">
        <v>275</v>
      </c>
      <c r="H150" s="188">
        <v>1.0880000000000001</v>
      </c>
      <c r="I150" s="189"/>
      <c r="J150" s="190">
        <f>ROUND(I150*H150,2)</f>
        <v>0</v>
      </c>
      <c r="K150" s="191"/>
      <c r="L150" s="32"/>
      <c r="M150" s="192"/>
      <c r="N150" s="193" t="s">
        <v>41</v>
      </c>
      <c r="O150" s="62"/>
      <c r="P150" s="194">
        <f>O150*H150</f>
        <v>0</v>
      </c>
      <c r="Q150" s="194">
        <v>0</v>
      </c>
      <c r="R150" s="194">
        <f>Q150*H150</f>
        <v>0</v>
      </c>
      <c r="S150" s="194">
        <v>0</v>
      </c>
      <c r="T150" s="195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160</v>
      </c>
      <c r="AT150" s="196" t="s">
        <v>157</v>
      </c>
      <c r="AU150" s="196" t="s">
        <v>103</v>
      </c>
      <c r="AY150" s="16" t="s">
        <v>154</v>
      </c>
      <c r="BE150" s="102">
        <f>IF(N150="základná",J150,0)</f>
        <v>0</v>
      </c>
      <c r="BF150" s="102">
        <f>IF(N150="znížená",J150,0)</f>
        <v>0</v>
      </c>
      <c r="BG150" s="102">
        <f>IF(N150="zákl. prenesená",J150,0)</f>
        <v>0</v>
      </c>
      <c r="BH150" s="102">
        <f>IF(N150="zníž. prenesená",J150,0)</f>
        <v>0</v>
      </c>
      <c r="BI150" s="102">
        <f>IF(N150="nulová",J150,0)</f>
        <v>0</v>
      </c>
      <c r="BJ150" s="16" t="s">
        <v>103</v>
      </c>
      <c r="BK150" s="102">
        <f>ROUND(I150*H150,2)</f>
        <v>0</v>
      </c>
      <c r="BL150" s="16" t="s">
        <v>160</v>
      </c>
      <c r="BM150" s="196" t="s">
        <v>276</v>
      </c>
    </row>
    <row r="151" spans="1:65" s="33" customFormat="1" ht="33" customHeight="1">
      <c r="A151" s="31"/>
      <c r="B151" s="148"/>
      <c r="C151" s="184" t="s">
        <v>235</v>
      </c>
      <c r="D151" s="184" t="s">
        <v>157</v>
      </c>
      <c r="E151" s="185" t="s">
        <v>544</v>
      </c>
      <c r="F151" s="186" t="s">
        <v>545</v>
      </c>
      <c r="G151" s="187" t="s">
        <v>275</v>
      </c>
      <c r="H151" s="188">
        <v>0.3</v>
      </c>
      <c r="I151" s="189"/>
      <c r="J151" s="190">
        <f>ROUND(I151*H151,2)</f>
        <v>0</v>
      </c>
      <c r="K151" s="191"/>
      <c r="L151" s="32"/>
      <c r="M151" s="192"/>
      <c r="N151" s="193" t="s">
        <v>41</v>
      </c>
      <c r="O151" s="62"/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160</v>
      </c>
      <c r="AT151" s="196" t="s">
        <v>157</v>
      </c>
      <c r="AU151" s="196" t="s">
        <v>103</v>
      </c>
      <c r="AY151" s="16" t="s">
        <v>154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6" t="s">
        <v>103</v>
      </c>
      <c r="BK151" s="102">
        <f>ROUND(I151*H151,2)</f>
        <v>0</v>
      </c>
      <c r="BL151" s="16" t="s">
        <v>160</v>
      </c>
      <c r="BM151" s="196" t="s">
        <v>332</v>
      </c>
    </row>
    <row r="152" spans="1:65" s="170" customFormat="1" ht="22.8" customHeight="1">
      <c r="B152" s="171"/>
      <c r="D152" s="172" t="s">
        <v>74</v>
      </c>
      <c r="E152" s="182" t="s">
        <v>193</v>
      </c>
      <c r="F152" s="182" t="s">
        <v>546</v>
      </c>
      <c r="I152" s="174"/>
      <c r="J152" s="183">
        <f>BK152</f>
        <v>0</v>
      </c>
      <c r="L152" s="171"/>
      <c r="M152" s="176"/>
      <c r="N152" s="177"/>
      <c r="O152" s="177"/>
      <c r="P152" s="178">
        <f>SUM(P153:P159)</f>
        <v>0</v>
      </c>
      <c r="Q152" s="177"/>
      <c r="R152" s="178">
        <f>SUM(R153:R159)</f>
        <v>0</v>
      </c>
      <c r="S152" s="177"/>
      <c r="T152" s="179">
        <f>SUM(T153:T159)</f>
        <v>0</v>
      </c>
      <c r="AR152" s="172" t="s">
        <v>83</v>
      </c>
      <c r="AT152" s="180" t="s">
        <v>74</v>
      </c>
      <c r="AU152" s="180" t="s">
        <v>83</v>
      </c>
      <c r="AY152" s="172" t="s">
        <v>154</v>
      </c>
      <c r="BK152" s="181">
        <f>SUM(BK153:BK159)</f>
        <v>0</v>
      </c>
    </row>
    <row r="153" spans="1:65" s="33" customFormat="1" ht="24.15" customHeight="1">
      <c r="A153" s="31"/>
      <c r="B153" s="148"/>
      <c r="C153" s="184" t="s">
        <v>240</v>
      </c>
      <c r="D153" s="184" t="s">
        <v>157</v>
      </c>
      <c r="E153" s="185" t="s">
        <v>547</v>
      </c>
      <c r="F153" s="186" t="s">
        <v>548</v>
      </c>
      <c r="G153" s="187" t="s">
        <v>260</v>
      </c>
      <c r="H153" s="188">
        <v>2.5</v>
      </c>
      <c r="I153" s="189"/>
      <c r="J153" s="190">
        <f t="shared" ref="J153:J159" si="15">ROUND(I153*H153,2)</f>
        <v>0</v>
      </c>
      <c r="K153" s="191"/>
      <c r="L153" s="32"/>
      <c r="M153" s="192"/>
      <c r="N153" s="193" t="s">
        <v>41</v>
      </c>
      <c r="O153" s="62"/>
      <c r="P153" s="194">
        <f t="shared" ref="P153:P159" si="16">O153*H153</f>
        <v>0</v>
      </c>
      <c r="Q153" s="194">
        <v>0</v>
      </c>
      <c r="R153" s="194">
        <f t="shared" ref="R153:R159" si="17">Q153*H153</f>
        <v>0</v>
      </c>
      <c r="S153" s="194">
        <v>0</v>
      </c>
      <c r="T153" s="195">
        <f t="shared" ref="T153:T159" si="18"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160</v>
      </c>
      <c r="AT153" s="196" t="s">
        <v>157</v>
      </c>
      <c r="AU153" s="196" t="s">
        <v>103</v>
      </c>
      <c r="AY153" s="16" t="s">
        <v>154</v>
      </c>
      <c r="BE153" s="102">
        <f t="shared" ref="BE153:BE159" si="19">IF(N153="základná",J153,0)</f>
        <v>0</v>
      </c>
      <c r="BF153" s="102">
        <f t="shared" ref="BF153:BF159" si="20">IF(N153="znížená",J153,0)</f>
        <v>0</v>
      </c>
      <c r="BG153" s="102">
        <f t="shared" ref="BG153:BG159" si="21">IF(N153="zákl. prenesená",J153,0)</f>
        <v>0</v>
      </c>
      <c r="BH153" s="102">
        <f t="shared" ref="BH153:BH159" si="22">IF(N153="zníž. prenesená",J153,0)</f>
        <v>0</v>
      </c>
      <c r="BI153" s="102">
        <f t="shared" ref="BI153:BI159" si="23">IF(N153="nulová",J153,0)</f>
        <v>0</v>
      </c>
      <c r="BJ153" s="16" t="s">
        <v>103</v>
      </c>
      <c r="BK153" s="102">
        <f t="shared" ref="BK153:BK159" si="24">ROUND(I153*H153,2)</f>
        <v>0</v>
      </c>
      <c r="BL153" s="16" t="s">
        <v>160</v>
      </c>
      <c r="BM153" s="196" t="s">
        <v>340</v>
      </c>
    </row>
    <row r="154" spans="1:65" s="33" customFormat="1" ht="16.5" customHeight="1">
      <c r="A154" s="31"/>
      <c r="B154" s="148"/>
      <c r="C154" s="184" t="s">
        <v>244</v>
      </c>
      <c r="D154" s="184" t="s">
        <v>157</v>
      </c>
      <c r="E154" s="185" t="s">
        <v>549</v>
      </c>
      <c r="F154" s="186" t="s">
        <v>550</v>
      </c>
      <c r="G154" s="187" t="s">
        <v>220</v>
      </c>
      <c r="H154" s="188">
        <v>1</v>
      </c>
      <c r="I154" s="189"/>
      <c r="J154" s="190">
        <f t="shared" si="15"/>
        <v>0</v>
      </c>
      <c r="K154" s="191"/>
      <c r="L154" s="32"/>
      <c r="M154" s="192"/>
      <c r="N154" s="193" t="s">
        <v>41</v>
      </c>
      <c r="O154" s="62"/>
      <c r="P154" s="194">
        <f t="shared" si="16"/>
        <v>0</v>
      </c>
      <c r="Q154" s="194">
        <v>0</v>
      </c>
      <c r="R154" s="194">
        <f t="shared" si="17"/>
        <v>0</v>
      </c>
      <c r="S154" s="194">
        <v>0</v>
      </c>
      <c r="T154" s="195">
        <f t="shared" si="1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160</v>
      </c>
      <c r="AT154" s="196" t="s">
        <v>157</v>
      </c>
      <c r="AU154" s="196" t="s">
        <v>103</v>
      </c>
      <c r="AY154" s="16" t="s">
        <v>154</v>
      </c>
      <c r="BE154" s="102">
        <f t="shared" si="19"/>
        <v>0</v>
      </c>
      <c r="BF154" s="102">
        <f t="shared" si="20"/>
        <v>0</v>
      </c>
      <c r="BG154" s="102">
        <f t="shared" si="21"/>
        <v>0</v>
      </c>
      <c r="BH154" s="102">
        <f t="shared" si="22"/>
        <v>0</v>
      </c>
      <c r="BI154" s="102">
        <f t="shared" si="23"/>
        <v>0</v>
      </c>
      <c r="BJ154" s="16" t="s">
        <v>103</v>
      </c>
      <c r="BK154" s="102">
        <f t="shared" si="24"/>
        <v>0</v>
      </c>
      <c r="BL154" s="16" t="s">
        <v>160</v>
      </c>
      <c r="BM154" s="196" t="s">
        <v>349</v>
      </c>
    </row>
    <row r="155" spans="1:65" s="33" customFormat="1" ht="24.15" customHeight="1">
      <c r="A155" s="31"/>
      <c r="B155" s="148"/>
      <c r="C155" s="233" t="s">
        <v>6</v>
      </c>
      <c r="D155" s="233" t="s">
        <v>273</v>
      </c>
      <c r="E155" s="234" t="s">
        <v>551</v>
      </c>
      <c r="F155" s="235" t="s">
        <v>552</v>
      </c>
      <c r="G155" s="236" t="s">
        <v>220</v>
      </c>
      <c r="H155" s="237">
        <v>1</v>
      </c>
      <c r="I155" s="238"/>
      <c r="J155" s="239">
        <f t="shared" si="15"/>
        <v>0</v>
      </c>
      <c r="K155" s="240"/>
      <c r="L155" s="241"/>
      <c r="M155" s="242"/>
      <c r="N155" s="243" t="s">
        <v>41</v>
      </c>
      <c r="O155" s="62"/>
      <c r="P155" s="194">
        <f t="shared" si="16"/>
        <v>0</v>
      </c>
      <c r="Q155" s="194">
        <v>0</v>
      </c>
      <c r="R155" s="194">
        <f t="shared" si="17"/>
        <v>0</v>
      </c>
      <c r="S155" s="194">
        <v>0</v>
      </c>
      <c r="T155" s="195">
        <f t="shared" si="1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193</v>
      </c>
      <c r="AT155" s="196" t="s">
        <v>273</v>
      </c>
      <c r="AU155" s="196" t="s">
        <v>103</v>
      </c>
      <c r="AY155" s="16" t="s">
        <v>154</v>
      </c>
      <c r="BE155" s="102">
        <f t="shared" si="19"/>
        <v>0</v>
      </c>
      <c r="BF155" s="102">
        <f t="shared" si="20"/>
        <v>0</v>
      </c>
      <c r="BG155" s="102">
        <f t="shared" si="21"/>
        <v>0</v>
      </c>
      <c r="BH155" s="102">
        <f t="shared" si="22"/>
        <v>0</v>
      </c>
      <c r="BI155" s="102">
        <f t="shared" si="23"/>
        <v>0</v>
      </c>
      <c r="BJ155" s="16" t="s">
        <v>103</v>
      </c>
      <c r="BK155" s="102">
        <f t="shared" si="24"/>
        <v>0</v>
      </c>
      <c r="BL155" s="16" t="s">
        <v>160</v>
      </c>
      <c r="BM155" s="196" t="s">
        <v>360</v>
      </c>
    </row>
    <row r="156" spans="1:65" s="33" customFormat="1" ht="16.5" customHeight="1">
      <c r="A156" s="31"/>
      <c r="B156" s="148"/>
      <c r="C156" s="184" t="s">
        <v>257</v>
      </c>
      <c r="D156" s="184" t="s">
        <v>157</v>
      </c>
      <c r="E156" s="185" t="s">
        <v>553</v>
      </c>
      <c r="F156" s="186" t="s">
        <v>554</v>
      </c>
      <c r="G156" s="187" t="s">
        <v>260</v>
      </c>
      <c r="H156" s="188">
        <v>2.5</v>
      </c>
      <c r="I156" s="189"/>
      <c r="J156" s="190">
        <f t="shared" si="15"/>
        <v>0</v>
      </c>
      <c r="K156" s="191"/>
      <c r="L156" s="32"/>
      <c r="M156" s="192"/>
      <c r="N156" s="193" t="s">
        <v>41</v>
      </c>
      <c r="O156" s="62"/>
      <c r="P156" s="194">
        <f t="shared" si="16"/>
        <v>0</v>
      </c>
      <c r="Q156" s="194">
        <v>0</v>
      </c>
      <c r="R156" s="194">
        <f t="shared" si="17"/>
        <v>0</v>
      </c>
      <c r="S156" s="194">
        <v>0</v>
      </c>
      <c r="T156" s="195">
        <f t="shared" si="1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160</v>
      </c>
      <c r="AT156" s="196" t="s">
        <v>157</v>
      </c>
      <c r="AU156" s="196" t="s">
        <v>103</v>
      </c>
      <c r="AY156" s="16" t="s">
        <v>154</v>
      </c>
      <c r="BE156" s="102">
        <f t="shared" si="19"/>
        <v>0</v>
      </c>
      <c r="BF156" s="102">
        <f t="shared" si="20"/>
        <v>0</v>
      </c>
      <c r="BG156" s="102">
        <f t="shared" si="21"/>
        <v>0</v>
      </c>
      <c r="BH156" s="102">
        <f t="shared" si="22"/>
        <v>0</v>
      </c>
      <c r="BI156" s="102">
        <f t="shared" si="23"/>
        <v>0</v>
      </c>
      <c r="BJ156" s="16" t="s">
        <v>103</v>
      </c>
      <c r="BK156" s="102">
        <f t="shared" si="24"/>
        <v>0</v>
      </c>
      <c r="BL156" s="16" t="s">
        <v>160</v>
      </c>
      <c r="BM156" s="196" t="s">
        <v>370</v>
      </c>
    </row>
    <row r="157" spans="1:65" s="33" customFormat="1" ht="24.15" customHeight="1">
      <c r="A157" s="31"/>
      <c r="B157" s="148"/>
      <c r="C157" s="184" t="s">
        <v>266</v>
      </c>
      <c r="D157" s="184" t="s">
        <v>157</v>
      </c>
      <c r="E157" s="185" t="s">
        <v>555</v>
      </c>
      <c r="F157" s="186" t="s">
        <v>556</v>
      </c>
      <c r="G157" s="187" t="s">
        <v>275</v>
      </c>
      <c r="H157" s="188">
        <v>2.16</v>
      </c>
      <c r="I157" s="189"/>
      <c r="J157" s="190">
        <f t="shared" si="15"/>
        <v>0</v>
      </c>
      <c r="K157" s="191"/>
      <c r="L157" s="32"/>
      <c r="M157" s="192"/>
      <c r="N157" s="193" t="s">
        <v>41</v>
      </c>
      <c r="O157" s="62"/>
      <c r="P157" s="194">
        <f t="shared" si="16"/>
        <v>0</v>
      </c>
      <c r="Q157" s="194">
        <v>0</v>
      </c>
      <c r="R157" s="194">
        <f t="shared" si="17"/>
        <v>0</v>
      </c>
      <c r="S157" s="194">
        <v>0</v>
      </c>
      <c r="T157" s="195">
        <f t="shared" si="1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160</v>
      </c>
      <c r="AT157" s="196" t="s">
        <v>157</v>
      </c>
      <c r="AU157" s="196" t="s">
        <v>103</v>
      </c>
      <c r="AY157" s="16" t="s">
        <v>154</v>
      </c>
      <c r="BE157" s="102">
        <f t="shared" si="19"/>
        <v>0</v>
      </c>
      <c r="BF157" s="102">
        <f t="shared" si="20"/>
        <v>0</v>
      </c>
      <c r="BG157" s="102">
        <f t="shared" si="21"/>
        <v>0</v>
      </c>
      <c r="BH157" s="102">
        <f t="shared" si="22"/>
        <v>0</v>
      </c>
      <c r="BI157" s="102">
        <f t="shared" si="23"/>
        <v>0</v>
      </c>
      <c r="BJ157" s="16" t="s">
        <v>103</v>
      </c>
      <c r="BK157" s="102">
        <f t="shared" si="24"/>
        <v>0</v>
      </c>
      <c r="BL157" s="16" t="s">
        <v>160</v>
      </c>
      <c r="BM157" s="196" t="s">
        <v>378</v>
      </c>
    </row>
    <row r="158" spans="1:65" s="33" customFormat="1" ht="37.799999999999997" customHeight="1">
      <c r="A158" s="31"/>
      <c r="B158" s="148"/>
      <c r="C158" s="233" t="s">
        <v>272</v>
      </c>
      <c r="D158" s="233" t="s">
        <v>273</v>
      </c>
      <c r="E158" s="234" t="s">
        <v>557</v>
      </c>
      <c r="F158" s="235" t="s">
        <v>558</v>
      </c>
      <c r="G158" s="236" t="s">
        <v>220</v>
      </c>
      <c r="H158" s="237">
        <v>10</v>
      </c>
      <c r="I158" s="238"/>
      <c r="J158" s="239">
        <f t="shared" si="15"/>
        <v>0</v>
      </c>
      <c r="K158" s="240"/>
      <c r="L158" s="241"/>
      <c r="M158" s="242"/>
      <c r="N158" s="243" t="s">
        <v>41</v>
      </c>
      <c r="O158" s="62"/>
      <c r="P158" s="194">
        <f t="shared" si="16"/>
        <v>0</v>
      </c>
      <c r="Q158" s="194">
        <v>0</v>
      </c>
      <c r="R158" s="194">
        <f t="shared" si="17"/>
        <v>0</v>
      </c>
      <c r="S158" s="194">
        <v>0</v>
      </c>
      <c r="T158" s="195">
        <f t="shared" si="1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193</v>
      </c>
      <c r="AT158" s="196" t="s">
        <v>273</v>
      </c>
      <c r="AU158" s="196" t="s">
        <v>103</v>
      </c>
      <c r="AY158" s="16" t="s">
        <v>154</v>
      </c>
      <c r="BE158" s="102">
        <f t="shared" si="19"/>
        <v>0</v>
      </c>
      <c r="BF158" s="102">
        <f t="shared" si="20"/>
        <v>0</v>
      </c>
      <c r="BG158" s="102">
        <f t="shared" si="21"/>
        <v>0</v>
      </c>
      <c r="BH158" s="102">
        <f t="shared" si="22"/>
        <v>0</v>
      </c>
      <c r="BI158" s="102">
        <f t="shared" si="23"/>
        <v>0</v>
      </c>
      <c r="BJ158" s="16" t="s">
        <v>103</v>
      </c>
      <c r="BK158" s="102">
        <f t="shared" si="24"/>
        <v>0</v>
      </c>
      <c r="BL158" s="16" t="s">
        <v>160</v>
      </c>
      <c r="BM158" s="196" t="s">
        <v>388</v>
      </c>
    </row>
    <row r="159" spans="1:65" s="33" customFormat="1" ht="24.15" customHeight="1">
      <c r="A159" s="31"/>
      <c r="B159" s="148"/>
      <c r="C159" s="184" t="s">
        <v>281</v>
      </c>
      <c r="D159" s="184" t="s">
        <v>157</v>
      </c>
      <c r="E159" s="185" t="s">
        <v>559</v>
      </c>
      <c r="F159" s="186" t="s">
        <v>560</v>
      </c>
      <c r="G159" s="187" t="s">
        <v>260</v>
      </c>
      <c r="H159" s="188">
        <v>2.5</v>
      </c>
      <c r="I159" s="189"/>
      <c r="J159" s="190">
        <f t="shared" si="15"/>
        <v>0</v>
      </c>
      <c r="K159" s="191"/>
      <c r="L159" s="32"/>
      <c r="M159" s="192"/>
      <c r="N159" s="193" t="s">
        <v>41</v>
      </c>
      <c r="O159" s="62"/>
      <c r="P159" s="194">
        <f t="shared" si="16"/>
        <v>0</v>
      </c>
      <c r="Q159" s="194">
        <v>0</v>
      </c>
      <c r="R159" s="194">
        <f t="shared" si="17"/>
        <v>0</v>
      </c>
      <c r="S159" s="194">
        <v>0</v>
      </c>
      <c r="T159" s="195">
        <f t="shared" si="1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160</v>
      </c>
      <c r="AT159" s="196" t="s">
        <v>157</v>
      </c>
      <c r="AU159" s="196" t="s">
        <v>103</v>
      </c>
      <c r="AY159" s="16" t="s">
        <v>154</v>
      </c>
      <c r="BE159" s="102">
        <f t="shared" si="19"/>
        <v>0</v>
      </c>
      <c r="BF159" s="102">
        <f t="shared" si="20"/>
        <v>0</v>
      </c>
      <c r="BG159" s="102">
        <f t="shared" si="21"/>
        <v>0</v>
      </c>
      <c r="BH159" s="102">
        <f t="shared" si="22"/>
        <v>0</v>
      </c>
      <c r="BI159" s="102">
        <f t="shared" si="23"/>
        <v>0</v>
      </c>
      <c r="BJ159" s="16" t="s">
        <v>103</v>
      </c>
      <c r="BK159" s="102">
        <f t="shared" si="24"/>
        <v>0</v>
      </c>
      <c r="BL159" s="16" t="s">
        <v>160</v>
      </c>
      <c r="BM159" s="196" t="s">
        <v>468</v>
      </c>
    </row>
    <row r="160" spans="1:65" s="170" customFormat="1" ht="22.8" customHeight="1">
      <c r="B160" s="171"/>
      <c r="D160" s="172" t="s">
        <v>74</v>
      </c>
      <c r="E160" s="182" t="s">
        <v>178</v>
      </c>
      <c r="F160" s="182" t="s">
        <v>179</v>
      </c>
      <c r="I160" s="174"/>
      <c r="J160" s="183">
        <f>BK160</f>
        <v>0</v>
      </c>
      <c r="L160" s="171"/>
      <c r="M160" s="176"/>
      <c r="N160" s="177"/>
      <c r="O160" s="177"/>
      <c r="P160" s="178">
        <f>SUM(P161:P162)</f>
        <v>0</v>
      </c>
      <c r="Q160" s="177"/>
      <c r="R160" s="178">
        <f>SUM(R161:R162)</f>
        <v>0</v>
      </c>
      <c r="S160" s="177"/>
      <c r="T160" s="179">
        <f>SUM(T161:T162)</f>
        <v>0</v>
      </c>
      <c r="AR160" s="172" t="s">
        <v>83</v>
      </c>
      <c r="AT160" s="180" t="s">
        <v>74</v>
      </c>
      <c r="AU160" s="180" t="s">
        <v>83</v>
      </c>
      <c r="AY160" s="172" t="s">
        <v>154</v>
      </c>
      <c r="BK160" s="181">
        <f>SUM(BK161:BK162)</f>
        <v>0</v>
      </c>
    </row>
    <row r="161" spans="1:65" s="33" customFormat="1" ht="24.15" customHeight="1">
      <c r="A161" s="31"/>
      <c r="B161" s="148"/>
      <c r="C161" s="184" t="s">
        <v>287</v>
      </c>
      <c r="D161" s="184" t="s">
        <v>157</v>
      </c>
      <c r="E161" s="185" t="s">
        <v>561</v>
      </c>
      <c r="F161" s="186" t="s">
        <v>562</v>
      </c>
      <c r="G161" s="187" t="s">
        <v>563</v>
      </c>
      <c r="H161" s="188">
        <v>10</v>
      </c>
      <c r="I161" s="189"/>
      <c r="J161" s="190">
        <f>ROUND(I161*H161,2)</f>
        <v>0</v>
      </c>
      <c r="K161" s="191"/>
      <c r="L161" s="32"/>
      <c r="M161" s="192"/>
      <c r="N161" s="193" t="s">
        <v>41</v>
      </c>
      <c r="O161" s="62"/>
      <c r="P161" s="194">
        <f>O161*H161</f>
        <v>0</v>
      </c>
      <c r="Q161" s="194">
        <v>0</v>
      </c>
      <c r="R161" s="194">
        <f>Q161*H161</f>
        <v>0</v>
      </c>
      <c r="S161" s="194">
        <v>0</v>
      </c>
      <c r="T161" s="195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160</v>
      </c>
      <c r="AT161" s="196" t="s">
        <v>157</v>
      </c>
      <c r="AU161" s="196" t="s">
        <v>103</v>
      </c>
      <c r="AY161" s="16" t="s">
        <v>154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6" t="s">
        <v>103</v>
      </c>
      <c r="BK161" s="102">
        <f>ROUND(I161*H161,2)</f>
        <v>0</v>
      </c>
      <c r="BL161" s="16" t="s">
        <v>160</v>
      </c>
      <c r="BM161" s="196" t="s">
        <v>471</v>
      </c>
    </row>
    <row r="162" spans="1:65" s="33" customFormat="1" ht="33" customHeight="1">
      <c r="A162" s="31"/>
      <c r="B162" s="148"/>
      <c r="C162" s="184" t="s">
        <v>292</v>
      </c>
      <c r="D162" s="184" t="s">
        <v>157</v>
      </c>
      <c r="E162" s="185" t="s">
        <v>564</v>
      </c>
      <c r="F162" s="186" t="s">
        <v>565</v>
      </c>
      <c r="G162" s="187" t="s">
        <v>229</v>
      </c>
      <c r="H162" s="188">
        <v>0.121</v>
      </c>
      <c r="I162" s="189"/>
      <c r="J162" s="190">
        <f>ROUND(I162*H162,2)</f>
        <v>0</v>
      </c>
      <c r="K162" s="191"/>
      <c r="L162" s="32"/>
      <c r="M162" s="245"/>
      <c r="N162" s="246" t="s">
        <v>41</v>
      </c>
      <c r="O162" s="247"/>
      <c r="P162" s="248">
        <f>O162*H162</f>
        <v>0</v>
      </c>
      <c r="Q162" s="248">
        <v>0</v>
      </c>
      <c r="R162" s="248">
        <f>Q162*H162</f>
        <v>0</v>
      </c>
      <c r="S162" s="248">
        <v>0</v>
      </c>
      <c r="T162" s="249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160</v>
      </c>
      <c r="AT162" s="196" t="s">
        <v>157</v>
      </c>
      <c r="AU162" s="196" t="s">
        <v>103</v>
      </c>
      <c r="AY162" s="16" t="s">
        <v>154</v>
      </c>
      <c r="BE162" s="102">
        <f>IF(N162="základná",J162,0)</f>
        <v>0</v>
      </c>
      <c r="BF162" s="102">
        <f>IF(N162="znížená",J162,0)</f>
        <v>0</v>
      </c>
      <c r="BG162" s="102">
        <f>IF(N162="zákl. prenesená",J162,0)</f>
        <v>0</v>
      </c>
      <c r="BH162" s="102">
        <f>IF(N162="zníž. prenesená",J162,0)</f>
        <v>0</v>
      </c>
      <c r="BI162" s="102">
        <f>IF(N162="nulová",J162,0)</f>
        <v>0</v>
      </c>
      <c r="BJ162" s="16" t="s">
        <v>103</v>
      </c>
      <c r="BK162" s="102">
        <f>ROUND(I162*H162,2)</f>
        <v>0</v>
      </c>
      <c r="BL162" s="16" t="s">
        <v>160</v>
      </c>
      <c r="BM162" s="196" t="s">
        <v>474</v>
      </c>
    </row>
    <row r="163" spans="1:65" s="33" customFormat="1" ht="6.9" customHeight="1">
      <c r="A163" s="31"/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32"/>
      <c r="M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</row>
  </sheetData>
  <autoFilter ref="C130:K162"/>
  <mergeCells count="14">
    <mergeCell ref="D108:F108"/>
    <mergeCell ref="D109:F109"/>
    <mergeCell ref="E121:H121"/>
    <mergeCell ref="E123:H123"/>
    <mergeCell ref="E85:H85"/>
    <mergeCell ref="E87:H87"/>
    <mergeCell ref="D105:F105"/>
    <mergeCell ref="D106:F106"/>
    <mergeCell ref="D107:F107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.511811023622047" footer="0"/>
  <pageSetup paperSize="9" scale="89" fitToHeight="100" orientation="portrait" horizontalDpi="300" verticalDpi="300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view="pageBreakPreview" zoomScale="85" zoomScaleNormal="100" zoomScalePageLayoutView="85" workbookViewId="0">
      <selection activeCellId="1" sqref="A276:XFD276 A1"/>
    </sheetView>
  </sheetViews>
  <sheetFormatPr defaultColWidth="8.5703125"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1:8" ht="11.25" customHeight="1"/>
    <row r="2" spans="1:8" ht="36.9" customHeight="1"/>
    <row r="3" spans="1:8" ht="6.9" customHeight="1">
      <c r="B3" s="17"/>
      <c r="C3" s="18"/>
      <c r="D3" s="18"/>
      <c r="E3" s="18"/>
      <c r="F3" s="18"/>
      <c r="G3" s="18"/>
      <c r="H3" s="19"/>
    </row>
    <row r="4" spans="1:8" ht="24.9" customHeight="1">
      <c r="B4" s="19"/>
      <c r="C4" s="20" t="s">
        <v>566</v>
      </c>
      <c r="H4" s="19"/>
    </row>
    <row r="5" spans="1:8" ht="12" customHeight="1">
      <c r="B5" s="19"/>
      <c r="C5" s="23" t="s">
        <v>11</v>
      </c>
      <c r="D5" s="9" t="s">
        <v>567</v>
      </c>
      <c r="E5" s="9"/>
      <c r="F5" s="9"/>
      <c r="H5" s="19"/>
    </row>
    <row r="6" spans="1:8" ht="36.9" customHeight="1">
      <c r="B6" s="19"/>
      <c r="C6" s="24" t="s">
        <v>13</v>
      </c>
      <c r="D6" s="11" t="s">
        <v>14</v>
      </c>
      <c r="E6" s="11"/>
      <c r="F6" s="11"/>
      <c r="H6" s="19"/>
    </row>
    <row r="7" spans="1:8" ht="16.5" customHeight="1">
      <c r="B7" s="19"/>
      <c r="C7" s="25" t="s">
        <v>19</v>
      </c>
      <c r="D7" s="110" t="str">
        <f>'Rekapitulácia stavby'!AN8</f>
        <v>31. 7. 2024</v>
      </c>
      <c r="H7" s="19"/>
    </row>
    <row r="8" spans="1:8" s="33" customFormat="1" ht="10.8" customHeight="1">
      <c r="A8" s="31"/>
      <c r="B8" s="32"/>
      <c r="C8" s="31"/>
      <c r="D8" s="31"/>
      <c r="E8" s="31"/>
      <c r="F8" s="31"/>
      <c r="G8" s="31"/>
      <c r="H8" s="32"/>
    </row>
    <row r="9" spans="1:8" s="165" customFormat="1" ht="29.25" customHeight="1">
      <c r="A9" s="158"/>
      <c r="B9" s="159"/>
      <c r="C9" s="160" t="s">
        <v>56</v>
      </c>
      <c r="D9" s="161" t="s">
        <v>57</v>
      </c>
      <c r="E9" s="161" t="s">
        <v>142</v>
      </c>
      <c r="F9" s="162" t="s">
        <v>568</v>
      </c>
      <c r="G9" s="158"/>
      <c r="H9" s="159"/>
    </row>
    <row r="10" spans="1:8" s="33" customFormat="1" ht="26.4" customHeight="1">
      <c r="A10" s="31"/>
      <c r="B10" s="32"/>
      <c r="C10" s="251" t="s">
        <v>80</v>
      </c>
      <c r="D10" s="251" t="s">
        <v>81</v>
      </c>
      <c r="E10" s="31"/>
      <c r="F10" s="31"/>
      <c r="G10" s="31"/>
      <c r="H10" s="32"/>
    </row>
    <row r="11" spans="1:8" s="33" customFormat="1" ht="24">
      <c r="A11" s="31"/>
      <c r="B11" s="32"/>
      <c r="C11" s="252" t="s">
        <v>100</v>
      </c>
      <c r="D11" s="253" t="s">
        <v>101</v>
      </c>
      <c r="E11" s="254"/>
      <c r="F11" s="255">
        <v>163.869</v>
      </c>
      <c r="G11" s="31"/>
      <c r="H11" s="32"/>
    </row>
    <row r="12" spans="1:8" s="33" customFormat="1" ht="16.8" customHeight="1">
      <c r="A12" s="31"/>
      <c r="B12" s="32"/>
      <c r="C12" s="256"/>
      <c r="D12" s="256" t="s">
        <v>183</v>
      </c>
      <c r="E12" s="16"/>
      <c r="F12" s="257">
        <v>131.01300000000001</v>
      </c>
      <c r="G12" s="31"/>
      <c r="H12" s="32"/>
    </row>
    <row r="13" spans="1:8" s="33" customFormat="1" ht="16.8" customHeight="1">
      <c r="A13" s="31"/>
      <c r="B13" s="32"/>
      <c r="C13" s="256"/>
      <c r="D13" s="256" t="s">
        <v>184</v>
      </c>
      <c r="E13" s="16"/>
      <c r="F13" s="257">
        <v>32.856000000000002</v>
      </c>
      <c r="G13" s="31"/>
      <c r="H13" s="32"/>
    </row>
    <row r="14" spans="1:8" s="33" customFormat="1" ht="16.8" customHeight="1">
      <c r="A14" s="31"/>
      <c r="B14" s="32"/>
      <c r="C14" s="256" t="s">
        <v>100</v>
      </c>
      <c r="D14" s="256" t="s">
        <v>167</v>
      </c>
      <c r="E14" s="16"/>
      <c r="F14" s="257">
        <v>163.869</v>
      </c>
      <c r="G14" s="31"/>
      <c r="H14" s="32"/>
    </row>
    <row r="15" spans="1:8" s="33" customFormat="1" ht="16.8" customHeight="1">
      <c r="A15" s="31"/>
      <c r="B15" s="32"/>
      <c r="C15" s="258" t="s">
        <v>569</v>
      </c>
      <c r="D15" s="31"/>
      <c r="E15" s="31"/>
      <c r="F15" s="31"/>
      <c r="G15" s="31"/>
      <c r="H15" s="32"/>
    </row>
    <row r="16" spans="1:8" s="33" customFormat="1" ht="20.399999999999999">
      <c r="A16" s="31"/>
      <c r="B16" s="32"/>
      <c r="C16" s="256" t="s">
        <v>181</v>
      </c>
      <c r="D16" s="256" t="s">
        <v>101</v>
      </c>
      <c r="E16" s="16" t="s">
        <v>159</v>
      </c>
      <c r="F16" s="257">
        <v>163.869</v>
      </c>
      <c r="G16" s="31"/>
      <c r="H16" s="32"/>
    </row>
    <row r="17" spans="1:8" s="33" customFormat="1" ht="20.399999999999999">
      <c r="A17" s="31"/>
      <c r="B17" s="32"/>
      <c r="C17" s="256" t="s">
        <v>185</v>
      </c>
      <c r="D17" s="256" t="s">
        <v>186</v>
      </c>
      <c r="E17" s="16" t="s">
        <v>159</v>
      </c>
      <c r="F17" s="257">
        <v>327.738</v>
      </c>
      <c r="G17" s="31"/>
      <c r="H17" s="32"/>
    </row>
    <row r="18" spans="1:8" s="33" customFormat="1" ht="20.399999999999999">
      <c r="A18" s="31"/>
      <c r="B18" s="32"/>
      <c r="C18" s="256" t="s">
        <v>190</v>
      </c>
      <c r="D18" s="256" t="s">
        <v>191</v>
      </c>
      <c r="E18" s="16" t="s">
        <v>159</v>
      </c>
      <c r="F18" s="257">
        <v>163.869</v>
      </c>
      <c r="G18" s="31"/>
      <c r="H18" s="32"/>
    </row>
    <row r="19" spans="1:8" s="33" customFormat="1" ht="16.8" customHeight="1">
      <c r="A19" s="31"/>
      <c r="B19" s="32"/>
      <c r="C19" s="252" t="s">
        <v>104</v>
      </c>
      <c r="D19" s="253" t="s">
        <v>105</v>
      </c>
      <c r="E19" s="254"/>
      <c r="F19" s="255">
        <v>15.342000000000001</v>
      </c>
      <c r="G19" s="31"/>
      <c r="H19" s="32"/>
    </row>
    <row r="20" spans="1:8" s="33" customFormat="1" ht="16.8" customHeight="1">
      <c r="A20" s="31"/>
      <c r="B20" s="32"/>
      <c r="C20" s="256"/>
      <c r="D20" s="256" t="s">
        <v>163</v>
      </c>
      <c r="E20" s="16"/>
      <c r="F20" s="257">
        <v>0</v>
      </c>
      <c r="G20" s="31"/>
      <c r="H20" s="32"/>
    </row>
    <row r="21" spans="1:8" s="33" customFormat="1" ht="16.8" customHeight="1">
      <c r="A21" s="31"/>
      <c r="B21" s="32"/>
      <c r="C21" s="256"/>
      <c r="D21" s="256" t="s">
        <v>164</v>
      </c>
      <c r="E21" s="16"/>
      <c r="F21" s="257">
        <v>5.8280000000000003</v>
      </c>
      <c r="G21" s="31"/>
      <c r="H21" s="32"/>
    </row>
    <row r="22" spans="1:8" s="33" customFormat="1" ht="16.8" customHeight="1">
      <c r="A22" s="31"/>
      <c r="B22" s="32"/>
      <c r="C22" s="256"/>
      <c r="D22" s="256" t="s">
        <v>165</v>
      </c>
      <c r="E22" s="16"/>
      <c r="F22" s="257">
        <v>6.2619999999999996</v>
      </c>
      <c r="G22" s="31"/>
      <c r="H22" s="32"/>
    </row>
    <row r="23" spans="1:8" s="33" customFormat="1" ht="16.8" customHeight="1">
      <c r="A23" s="31"/>
      <c r="B23" s="32"/>
      <c r="C23" s="256"/>
      <c r="D23" s="256" t="s">
        <v>166</v>
      </c>
      <c r="E23" s="16"/>
      <c r="F23" s="257">
        <v>3.2519999999999998</v>
      </c>
      <c r="G23" s="31"/>
      <c r="H23" s="32"/>
    </row>
    <row r="24" spans="1:8" s="33" customFormat="1" ht="16.8" customHeight="1">
      <c r="A24" s="31"/>
      <c r="B24" s="32"/>
      <c r="C24" s="256" t="s">
        <v>104</v>
      </c>
      <c r="D24" s="256" t="s">
        <v>167</v>
      </c>
      <c r="E24" s="16"/>
      <c r="F24" s="257">
        <v>15.342000000000001</v>
      </c>
      <c r="G24" s="31"/>
      <c r="H24" s="32"/>
    </row>
    <row r="25" spans="1:8" s="33" customFormat="1" ht="16.8" customHeight="1">
      <c r="A25" s="31"/>
      <c r="B25" s="32"/>
      <c r="C25" s="258" t="s">
        <v>569</v>
      </c>
      <c r="D25" s="31"/>
      <c r="E25" s="31"/>
      <c r="F25" s="31"/>
      <c r="G25" s="31"/>
      <c r="H25" s="32"/>
    </row>
    <row r="26" spans="1:8" s="33" customFormat="1" ht="16.8" customHeight="1">
      <c r="A26" s="31"/>
      <c r="B26" s="32"/>
      <c r="C26" s="256" t="s">
        <v>158</v>
      </c>
      <c r="D26" s="256" t="s">
        <v>105</v>
      </c>
      <c r="E26" s="16" t="s">
        <v>159</v>
      </c>
      <c r="F26" s="257">
        <v>15.342000000000001</v>
      </c>
      <c r="G26" s="31"/>
      <c r="H26" s="32"/>
    </row>
    <row r="27" spans="1:8" s="33" customFormat="1" ht="16.8" customHeight="1">
      <c r="A27" s="31"/>
      <c r="B27" s="32"/>
      <c r="C27" s="256" t="s">
        <v>168</v>
      </c>
      <c r="D27" s="256" t="s">
        <v>169</v>
      </c>
      <c r="E27" s="16" t="s">
        <v>159</v>
      </c>
      <c r="F27" s="257">
        <v>15.342000000000001</v>
      </c>
      <c r="G27" s="31"/>
      <c r="H27" s="32"/>
    </row>
    <row r="28" spans="1:8" s="33" customFormat="1" ht="16.8" customHeight="1">
      <c r="A28" s="31"/>
      <c r="B28" s="32"/>
      <c r="C28" s="256" t="s">
        <v>172</v>
      </c>
      <c r="D28" s="256" t="s">
        <v>173</v>
      </c>
      <c r="E28" s="16" t="s">
        <v>159</v>
      </c>
      <c r="F28" s="257">
        <v>15.342000000000001</v>
      </c>
      <c r="G28" s="31"/>
      <c r="H28" s="32"/>
    </row>
    <row r="29" spans="1:8" s="33" customFormat="1" ht="20.399999999999999">
      <c r="A29" s="31"/>
      <c r="B29" s="32"/>
      <c r="C29" s="256" t="s">
        <v>175</v>
      </c>
      <c r="D29" s="256" t="s">
        <v>176</v>
      </c>
      <c r="E29" s="16" t="s">
        <v>159</v>
      </c>
      <c r="F29" s="257">
        <v>15.342000000000001</v>
      </c>
      <c r="G29" s="31"/>
      <c r="H29" s="32"/>
    </row>
    <row r="30" spans="1:8" s="33" customFormat="1" ht="16.8" customHeight="1">
      <c r="A30" s="31"/>
      <c r="B30" s="32"/>
      <c r="C30" s="256" t="s">
        <v>204</v>
      </c>
      <c r="D30" s="256" t="s">
        <v>205</v>
      </c>
      <c r="E30" s="16" t="s">
        <v>159</v>
      </c>
      <c r="F30" s="257">
        <v>15.342000000000001</v>
      </c>
      <c r="G30" s="31"/>
      <c r="H30" s="32"/>
    </row>
    <row r="31" spans="1:8" s="33" customFormat="1" ht="20.399999999999999">
      <c r="A31" s="31"/>
      <c r="B31" s="32"/>
      <c r="C31" s="256" t="s">
        <v>223</v>
      </c>
      <c r="D31" s="256" t="s">
        <v>224</v>
      </c>
      <c r="E31" s="16" t="s">
        <v>159</v>
      </c>
      <c r="F31" s="257">
        <v>15.342000000000001</v>
      </c>
      <c r="G31" s="31"/>
      <c r="H31" s="32"/>
    </row>
    <row r="32" spans="1:8" s="33" customFormat="1" ht="24">
      <c r="A32" s="31"/>
      <c r="B32" s="32"/>
      <c r="C32" s="252" t="s">
        <v>108</v>
      </c>
      <c r="D32" s="253" t="s">
        <v>109</v>
      </c>
      <c r="E32" s="254"/>
      <c r="F32" s="255">
        <v>190.62</v>
      </c>
      <c r="G32" s="31"/>
      <c r="H32" s="32"/>
    </row>
    <row r="33" spans="1:8" s="33" customFormat="1" ht="16.8" customHeight="1">
      <c r="A33" s="31"/>
      <c r="B33" s="32"/>
      <c r="C33" s="256"/>
      <c r="D33" s="256" t="s">
        <v>369</v>
      </c>
      <c r="E33" s="16"/>
      <c r="F33" s="257">
        <v>190.62</v>
      </c>
      <c r="G33" s="31"/>
      <c r="H33" s="32"/>
    </row>
    <row r="34" spans="1:8" s="33" customFormat="1" ht="16.8" customHeight="1">
      <c r="A34" s="31"/>
      <c r="B34" s="32"/>
      <c r="C34" s="256" t="s">
        <v>108</v>
      </c>
      <c r="D34" s="256" t="s">
        <v>167</v>
      </c>
      <c r="E34" s="16"/>
      <c r="F34" s="257">
        <v>190.62</v>
      </c>
      <c r="G34" s="31"/>
      <c r="H34" s="32"/>
    </row>
    <row r="35" spans="1:8" s="33" customFormat="1" ht="16.8" customHeight="1">
      <c r="A35" s="31"/>
      <c r="B35" s="32"/>
      <c r="C35" s="258" t="s">
        <v>569</v>
      </c>
      <c r="D35" s="31"/>
      <c r="E35" s="31"/>
      <c r="F35" s="31"/>
      <c r="G35" s="31"/>
      <c r="H35" s="32"/>
    </row>
    <row r="36" spans="1:8" s="33" customFormat="1" ht="20.399999999999999">
      <c r="A36" s="31"/>
      <c r="B36" s="32"/>
      <c r="C36" s="256" t="s">
        <v>366</v>
      </c>
      <c r="D36" s="256" t="s">
        <v>367</v>
      </c>
      <c r="E36" s="16" t="s">
        <v>159</v>
      </c>
      <c r="F36" s="257">
        <v>190.62</v>
      </c>
      <c r="G36" s="31"/>
      <c r="H36" s="32"/>
    </row>
    <row r="37" spans="1:8" s="33" customFormat="1" ht="20.399999999999999">
      <c r="A37" s="31"/>
      <c r="B37" s="32"/>
      <c r="C37" s="256" t="s">
        <v>371</v>
      </c>
      <c r="D37" s="256" t="s">
        <v>372</v>
      </c>
      <c r="E37" s="16" t="s">
        <v>159</v>
      </c>
      <c r="F37" s="257">
        <v>190.62</v>
      </c>
      <c r="G37" s="31"/>
      <c r="H37" s="32"/>
    </row>
    <row r="38" spans="1:8" s="33" customFormat="1" ht="16.8" customHeight="1">
      <c r="A38" s="31"/>
      <c r="B38" s="32"/>
      <c r="C38" s="256" t="s">
        <v>379</v>
      </c>
      <c r="D38" s="256" t="s">
        <v>380</v>
      </c>
      <c r="E38" s="16" t="s">
        <v>159</v>
      </c>
      <c r="F38" s="257">
        <v>190.62</v>
      </c>
      <c r="G38" s="31"/>
      <c r="H38" s="32"/>
    </row>
    <row r="39" spans="1:8" s="33" customFormat="1" ht="16.8" customHeight="1">
      <c r="A39" s="31"/>
      <c r="B39" s="32"/>
      <c r="C39" s="252" t="s">
        <v>111</v>
      </c>
      <c r="D39" s="253" t="s">
        <v>112</v>
      </c>
      <c r="E39" s="254"/>
      <c r="F39" s="255">
        <v>2.1589999999999998</v>
      </c>
      <c r="G39" s="31"/>
      <c r="H39" s="32"/>
    </row>
    <row r="40" spans="1:8" s="33" customFormat="1" ht="16.8" customHeight="1">
      <c r="A40" s="31"/>
      <c r="B40" s="32"/>
      <c r="C40" s="256"/>
      <c r="D40" s="256" t="s">
        <v>262</v>
      </c>
      <c r="E40" s="16"/>
      <c r="F40" s="257">
        <v>0</v>
      </c>
      <c r="G40" s="31"/>
      <c r="H40" s="32"/>
    </row>
    <row r="41" spans="1:8" s="33" customFormat="1" ht="16.8" customHeight="1">
      <c r="A41" s="31"/>
      <c r="B41" s="32"/>
      <c r="C41" s="256"/>
      <c r="D41" s="256" t="s">
        <v>263</v>
      </c>
      <c r="E41" s="16"/>
      <c r="F41" s="257">
        <v>0</v>
      </c>
      <c r="G41" s="31"/>
      <c r="H41" s="32"/>
    </row>
    <row r="42" spans="1:8" s="33" customFormat="1" ht="16.8" customHeight="1">
      <c r="A42" s="31"/>
      <c r="B42" s="32"/>
      <c r="C42" s="256"/>
      <c r="D42" s="256" t="s">
        <v>278</v>
      </c>
      <c r="E42" s="16"/>
      <c r="F42" s="257">
        <v>1.8560000000000001</v>
      </c>
      <c r="G42" s="31"/>
      <c r="H42" s="32"/>
    </row>
    <row r="43" spans="1:8" s="33" customFormat="1" ht="16.8" customHeight="1">
      <c r="A43" s="31"/>
      <c r="B43" s="32"/>
      <c r="C43" s="256"/>
      <c r="D43" s="256" t="s">
        <v>279</v>
      </c>
      <c r="E43" s="16"/>
      <c r="F43" s="257">
        <v>0</v>
      </c>
      <c r="G43" s="31"/>
      <c r="H43" s="32"/>
    </row>
    <row r="44" spans="1:8" s="33" customFormat="1" ht="16.8" customHeight="1">
      <c r="A44" s="31"/>
      <c r="B44" s="32"/>
      <c r="C44" s="256"/>
      <c r="D44" s="256" t="s">
        <v>270</v>
      </c>
      <c r="E44" s="16"/>
      <c r="F44" s="257">
        <v>0</v>
      </c>
      <c r="G44" s="31"/>
      <c r="H44" s="32"/>
    </row>
    <row r="45" spans="1:8" s="33" customFormat="1" ht="16.8" customHeight="1">
      <c r="A45" s="31"/>
      <c r="B45" s="32"/>
      <c r="C45" s="256"/>
      <c r="D45" s="256" t="s">
        <v>280</v>
      </c>
      <c r="E45" s="16"/>
      <c r="F45" s="257">
        <v>0.30299999999999999</v>
      </c>
      <c r="G45" s="31"/>
      <c r="H45" s="32"/>
    </row>
    <row r="46" spans="1:8" s="33" customFormat="1" ht="16.8" customHeight="1">
      <c r="A46" s="31"/>
      <c r="B46" s="32"/>
      <c r="C46" s="256" t="s">
        <v>111</v>
      </c>
      <c r="D46" s="256" t="s">
        <v>167</v>
      </c>
      <c r="E46" s="16"/>
      <c r="F46" s="257">
        <v>2.1589999999999998</v>
      </c>
      <c r="G46" s="31"/>
      <c r="H46" s="32"/>
    </row>
    <row r="47" spans="1:8" s="33" customFormat="1" ht="16.8" customHeight="1">
      <c r="A47" s="31"/>
      <c r="B47" s="32"/>
      <c r="C47" s="258" t="s">
        <v>569</v>
      </c>
      <c r="D47" s="31"/>
      <c r="E47" s="31"/>
      <c r="F47" s="31"/>
      <c r="G47" s="31"/>
      <c r="H47" s="32"/>
    </row>
    <row r="48" spans="1:8" s="33" customFormat="1" ht="16.8" customHeight="1">
      <c r="A48" s="31"/>
      <c r="B48" s="32"/>
      <c r="C48" s="256" t="s">
        <v>274</v>
      </c>
      <c r="D48" s="256" t="s">
        <v>112</v>
      </c>
      <c r="E48" s="16" t="s">
        <v>275</v>
      </c>
      <c r="F48" s="257">
        <v>2.1589999999999998</v>
      </c>
      <c r="G48" s="31"/>
      <c r="H48" s="32"/>
    </row>
    <row r="49" spans="1:8" s="33" customFormat="1" ht="20.399999999999999">
      <c r="A49" s="31"/>
      <c r="B49" s="32"/>
      <c r="C49" s="256" t="s">
        <v>288</v>
      </c>
      <c r="D49" s="256" t="s">
        <v>289</v>
      </c>
      <c r="E49" s="16" t="s">
        <v>275</v>
      </c>
      <c r="F49" s="257">
        <v>1.9630000000000001</v>
      </c>
      <c r="G49" s="31"/>
      <c r="H49" s="32"/>
    </row>
    <row r="50" spans="1:8" s="33" customFormat="1" ht="7.5" customHeight="1">
      <c r="A50" s="31"/>
      <c r="B50" s="50"/>
      <c r="C50" s="51"/>
      <c r="D50" s="51"/>
      <c r="E50" s="51"/>
      <c r="F50" s="51"/>
      <c r="G50" s="51"/>
      <c r="H50" s="32"/>
    </row>
    <row r="51" spans="1:8" s="33" customFormat="1">
      <c r="A51" s="31"/>
      <c r="B51" s="31"/>
      <c r="C51" s="31"/>
      <c r="D51" s="31"/>
      <c r="E51" s="31"/>
      <c r="F51" s="31"/>
      <c r="G51" s="31"/>
      <c r="H51" s="31"/>
    </row>
  </sheetData>
  <mergeCells count="2">
    <mergeCell ref="D5:F5"/>
    <mergeCell ref="D6:F6"/>
  </mergeCells>
  <pageMargins left="0.74791666666666701" right="0.74791666666666701" top="0.98402777777777795" bottom="0.98402777777777795" header="0.511811023622047" footer="0.51180555555555596"/>
  <pageSetup paperSize="9" scale="80" fitToHeight="100" orientation="portrait" horizontalDpi="300" verticalDpi="300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01 - Rekonštrukcia železn...</vt:lpstr>
      <vt:lpstr>02 - Bleskozvod a uzemnenie</vt:lpstr>
      <vt:lpstr>03 - Vsak</vt:lpstr>
      <vt:lpstr>Zoznam figúr</vt:lpstr>
      <vt:lpstr>'01 - Rekonštrukcia železn...'!Názvy_tlače</vt:lpstr>
      <vt:lpstr>'02 - Bleskozvod a uzemnenie'!Názvy_tlače</vt:lpstr>
      <vt:lpstr>'03 - Vsak'!Názvy_tlače</vt:lpstr>
      <vt:lpstr>'Rekapitulácia stavby'!Názvy_tlače</vt:lpstr>
      <vt:lpstr>'Zoznam figúr'!Názvy_tlače</vt:lpstr>
      <vt:lpstr>'01 - Rekonštrukcia železn...'!Oblasť_tlače</vt:lpstr>
      <vt:lpstr>'02 - Bleskozvod a uzemnenie'!Oblasť_tlače</vt:lpstr>
      <vt:lpstr>'03 - Vsak'!Oblasť_tlače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DESKTOP-RTG4CCU\Pouzivatel</dc:creator>
  <dc:description/>
  <cp:lastModifiedBy>investicne Investicne</cp:lastModifiedBy>
  <cp:revision>2</cp:revision>
  <dcterms:created xsi:type="dcterms:W3CDTF">2024-07-31T08:24:57Z</dcterms:created>
  <dcterms:modified xsi:type="dcterms:W3CDTF">2024-08-26T13:22:43Z</dcterms:modified>
  <dc:language>sk-SK</dc:language>
</cp:coreProperties>
</file>