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va25025\Dropbox\PROJEKTY\Prestavba objektu na bytový nájomný dom\Spevnená plocha\"/>
    </mc:Choice>
  </mc:AlternateContent>
  <xr:revisionPtr revIDLastSave="0" documentId="8_{0BBA0473-5454-4949-A044-E35CA7B47D60}" xr6:coauthVersionLast="36" xr6:coauthVersionMax="36" xr10:uidLastSave="{00000000-0000-0000-0000-000000000000}"/>
  <bookViews>
    <workbookView xWindow="0" yWindow="0" windowWidth="28800" windowHeight="10965" tabRatio="500" firstSheet="1" activeTab="1" xr2:uid="{00000000-000D-0000-FFFF-FFFF00000000}"/>
  </bookViews>
  <sheets>
    <sheet name="Zoznam" sheetId="8" r:id="rId1"/>
    <sheet name="Prehlad_3___" sheetId="9" r:id="rId2"/>
    <sheet name="Kryci list" sheetId="6" r:id="rId3"/>
    <sheet name="Stavba" sheetId="7" r:id="rId4"/>
  </sheets>
  <definedNames>
    <definedName name="fakt1R">#REF!</definedName>
    <definedName name="_xlnm.Print_Titles" localSheetId="1">Prehlad_3___!$8:$10</definedName>
    <definedName name="_xlnm.Print_Area" localSheetId="2">'Kryci list'!$A:$J</definedName>
    <definedName name="_xlnm.Print_Area" localSheetId="1">Prehlad_3___!$A:$O</definedName>
    <definedName name="_xlnm.Print_Area" localSheetId="3">Stavba!$A:$M</definedName>
  </definedNames>
  <calcPr calcId="191029"/>
</workbook>
</file>

<file path=xl/calcChain.xml><?xml version="1.0" encoding="utf-8"?>
<calcChain xmlns="http://schemas.openxmlformats.org/spreadsheetml/2006/main">
  <c r="J7" i="7" l="1"/>
  <c r="I7" i="7"/>
  <c r="G7" i="7"/>
  <c r="F7" i="7"/>
  <c r="E7" i="7"/>
  <c r="J30" i="6"/>
  <c r="J29" i="6"/>
  <c r="J23" i="6"/>
  <c r="J16" i="6"/>
  <c r="F22" i="6"/>
  <c r="AC7" i="8"/>
  <c r="AB7" i="8"/>
  <c r="AA7" i="8"/>
  <c r="Z7" i="8"/>
  <c r="Y7" i="8"/>
  <c r="J5" i="7"/>
  <c r="I5" i="7"/>
  <c r="G5" i="7"/>
  <c r="F5" i="7"/>
  <c r="E5" i="7"/>
  <c r="X5" i="8"/>
  <c r="C5" i="7" s="1"/>
  <c r="C7" i="7" s="1"/>
  <c r="V5" i="8"/>
  <c r="V7" i="8" s="1"/>
  <c r="E19" i="6" s="1"/>
  <c r="U5" i="8"/>
  <c r="U7" i="8" s="1"/>
  <c r="D19" i="6" s="1"/>
  <c r="T5" i="8"/>
  <c r="T7" i="8" s="1"/>
  <c r="E18" i="6" s="1"/>
  <c r="S5" i="8"/>
  <c r="S7" i="8" s="1"/>
  <c r="D18" i="6" s="1"/>
  <c r="R5" i="8"/>
  <c r="R7" i="8" s="1"/>
  <c r="E17" i="6" s="1"/>
  <c r="Q5" i="8"/>
  <c r="Q7" i="8" s="1"/>
  <c r="D17" i="6" s="1"/>
  <c r="P5" i="8"/>
  <c r="P7" i="8" s="1"/>
  <c r="E16" i="6" s="1"/>
  <c r="W58" i="9"/>
  <c r="N58" i="9"/>
  <c r="L58" i="9"/>
  <c r="I58" i="9"/>
  <c r="W56" i="9"/>
  <c r="N56" i="9"/>
  <c r="L56" i="9"/>
  <c r="I56" i="9"/>
  <c r="W54" i="9"/>
  <c r="E54" i="9"/>
  <c r="N54" i="9"/>
  <c r="L54" i="9"/>
  <c r="J54" i="9"/>
  <c r="I54" i="9"/>
  <c r="H54" i="9"/>
  <c r="N53" i="9"/>
  <c r="L53" i="9"/>
  <c r="J53" i="9"/>
  <c r="H53" i="9"/>
  <c r="N51" i="9"/>
  <c r="L51" i="9"/>
  <c r="J51" i="9"/>
  <c r="I51" i="9"/>
  <c r="N48" i="9"/>
  <c r="L48" i="9"/>
  <c r="J48" i="9"/>
  <c r="H48" i="9"/>
  <c r="N47" i="9"/>
  <c r="L47" i="9"/>
  <c r="J47" i="9"/>
  <c r="I47" i="9"/>
  <c r="N45" i="9"/>
  <c r="L45" i="9"/>
  <c r="J45" i="9"/>
  <c r="H45" i="9"/>
  <c r="W42" i="9"/>
  <c r="E42" i="9"/>
  <c r="N42" i="9"/>
  <c r="L42" i="9"/>
  <c r="J42" i="9"/>
  <c r="I42" i="9"/>
  <c r="H42" i="9"/>
  <c r="N40" i="9"/>
  <c r="L40" i="9"/>
  <c r="J40" i="9"/>
  <c r="I40" i="9"/>
  <c r="N39" i="9"/>
  <c r="L39" i="9"/>
  <c r="J39" i="9"/>
  <c r="H39" i="9"/>
  <c r="N37" i="9"/>
  <c r="L37" i="9"/>
  <c r="J37" i="9"/>
  <c r="H37" i="9"/>
  <c r="N35" i="9"/>
  <c r="L35" i="9"/>
  <c r="J35" i="9"/>
  <c r="H35" i="9"/>
  <c r="N33" i="9"/>
  <c r="L33" i="9"/>
  <c r="J33" i="9"/>
  <c r="H33" i="9"/>
  <c r="N29" i="9"/>
  <c r="L29" i="9"/>
  <c r="J29" i="9"/>
  <c r="H29" i="9"/>
  <c r="W26" i="9"/>
  <c r="N26" i="9"/>
  <c r="L26" i="9"/>
  <c r="I26" i="9"/>
  <c r="N25" i="9"/>
  <c r="L25" i="9"/>
  <c r="J25" i="9"/>
  <c r="H25" i="9"/>
  <c r="N23" i="9"/>
  <c r="L23" i="9"/>
  <c r="J23" i="9"/>
  <c r="H23" i="9"/>
  <c r="N21" i="9"/>
  <c r="L21" i="9"/>
  <c r="J21" i="9"/>
  <c r="H21" i="9"/>
  <c r="N18" i="9"/>
  <c r="L18" i="9"/>
  <c r="J18" i="9"/>
  <c r="H18" i="9"/>
  <c r="N16" i="9"/>
  <c r="L16" i="9"/>
  <c r="J16" i="9"/>
  <c r="H16" i="9"/>
  <c r="N14" i="9"/>
  <c r="L14" i="9"/>
  <c r="J14" i="9"/>
  <c r="J26" i="9" s="1"/>
  <c r="H14" i="9"/>
  <c r="H26" i="9" s="1"/>
  <c r="H56" i="9" s="1"/>
  <c r="H58" i="9" s="1"/>
  <c r="D8" i="9"/>
  <c r="L4" i="7"/>
  <c r="K4" i="7"/>
  <c r="J4" i="7"/>
  <c r="I4" i="7"/>
  <c r="H4" i="7"/>
  <c r="G4" i="7"/>
  <c r="F4" i="7"/>
  <c r="E4" i="7"/>
  <c r="D4" i="7"/>
  <c r="C4" i="7"/>
  <c r="B4" i="7"/>
  <c r="J20" i="6"/>
  <c r="J14" i="6"/>
  <c r="F14" i="6"/>
  <c r="J13" i="6"/>
  <c r="F13" i="6"/>
  <c r="J12" i="6"/>
  <c r="F12" i="6"/>
  <c r="F1" i="6"/>
  <c r="F17" i="6" l="1"/>
  <c r="J56" i="9"/>
  <c r="E26" i="9"/>
  <c r="F19" i="6"/>
  <c r="O5" i="8"/>
  <c r="O7" i="8" s="1"/>
  <c r="D16" i="6" s="1"/>
  <c r="F16" i="6" s="1"/>
  <c r="F20" i="6" s="1"/>
  <c r="F18" i="6"/>
  <c r="X7" i="8"/>
  <c r="J22" i="6" s="1"/>
  <c r="J26" i="6" s="1"/>
  <c r="E20" i="6"/>
  <c r="F25" i="6" l="1"/>
  <c r="F24" i="6"/>
  <c r="F23" i="6"/>
  <c r="F26" i="6" s="1"/>
  <c r="J28" i="6" s="1"/>
  <c r="J31" i="6" s="1"/>
  <c r="D20" i="6"/>
  <c r="W5" i="8"/>
  <c r="B5" i="7" s="1"/>
  <c r="J58" i="9"/>
  <c r="E58" i="9" s="1"/>
  <c r="E56" i="9"/>
  <c r="W7" i="8"/>
  <c r="AD5" i="8" l="1"/>
  <c r="AD7" i="8" s="1"/>
  <c r="D5" i="7"/>
  <c r="B7" i="7"/>
  <c r="D7" i="7" l="1"/>
  <c r="H5" i="7"/>
  <c r="K5" i="7" l="1"/>
  <c r="H7" i="7"/>
  <c r="K7" i="7" l="1"/>
  <c r="L5" i="7"/>
  <c r="L7" i="7" s="1"/>
</calcChain>
</file>

<file path=xl/sharedStrings.xml><?xml version="1.0" encoding="utf-8"?>
<sst xmlns="http://schemas.openxmlformats.org/spreadsheetml/2006/main" count="538" uniqueCount="268">
  <si>
    <t>a</t>
  </si>
  <si>
    <t>Dodávateľ:</t>
  </si>
  <si>
    <t xml:space="preserve"> </t>
  </si>
  <si>
    <t>DPH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</si>
  <si>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</si>
  <si>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</si>
  <si>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</si>
  <si>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</si>
  <si>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</si>
  <si>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</si>
  <si>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</si>
  <si>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</si>
  <si>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</si>
  <si>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</si>
  <si>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</si>
  <si>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</si>
  <si>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</si>
  <si>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</si>
  <si>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</si>
  <si>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</si>
  <si>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</si>
  <si>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</si>
  <si>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</si>
  <si>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</si>
  <si>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</si>
  <si>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</si>
  <si>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</si>
  <si>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</si>
  <si>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</si>
  <si>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</si>
  <si>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</si>
  <si>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</si>
  <si>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</si>
  <si>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</si>
  <si>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</si>
  <si>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</si>
  <si>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</si>
  <si>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</si>
  <si>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</si>
  <si>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</si>
  <si>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</si>
  <si>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</si>
  <si>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</si>
  <si>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</si>
  <si>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</si>
  <si>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</si>
  <si>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</si>
  <si>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</si>
  <si>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</si>
  <si>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</si>
  <si>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</si>
  <si>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</si>
  <si>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</si>
  <si>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</si>
  <si>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</si>
  <si>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</si>
  <si>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</si>
  <si>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</si>
  <si>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</si>
  <si>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</si>
  <si>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</si>
  <si>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</si>
  <si>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</si>
  <si>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</si>
  <si>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</si>
  <si>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</si>
  <si>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Krycí list rozpočtu v</t>
  </si>
  <si>
    <t>Krycí list splátky v</t>
  </si>
  <si>
    <t>Krycí list výrobnej kalkulácie v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</si>
  <si>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</si>
  <si>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</si>
  <si>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</si>
  <si>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</si>
  <si>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</si>
  <si>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</si>
  <si>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</si>
  <si>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</si>
  <si>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</si>
  <si>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</si>
  <si>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</si>
  <si>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</si>
  <si>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</si>
  <si>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</si>
  <si>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</si>
  <si>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</si>
  <si>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</si>
  <si>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</si>
  <si>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</si>
  <si>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</si>
  <si>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</si>
  <si>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</si>
  <si>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</si>
  <si>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</si>
  <si>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</si>
  <si>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</si>
  <si>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</si>
  <si>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</si>
  <si>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</si>
  <si>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</si>
  <si>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</si>
  <si>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</si>
  <si>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</si>
  <si>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</si>
  <si>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</si>
  <si>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</si>
  <si>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</si>
  <si>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>Súhrnný list stavby - prehľad podzákaziek ( objektov, častí )</t>
  </si>
  <si>
    <t>ZRN</t>
  </si>
  <si>
    <t>ORN</t>
  </si>
  <si>
    <t>ZRN+ORN</t>
  </si>
  <si>
    <t>NUS</t>
  </si>
  <si>
    <t>IN</t>
  </si>
  <si>
    <t>ON</t>
  </si>
  <si>
    <t>Spolu bez DPH</t>
  </si>
  <si>
    <t>DPH - 1.sadzba</t>
  </si>
  <si>
    <t>DPH - 2.sadzba</t>
  </si>
  <si>
    <t>Spolu s DPH</t>
  </si>
  <si>
    <t>Názov stavby, objektu, časti</t>
  </si>
  <si>
    <t>SKK</t>
  </si>
  <si>
    <t>Nazov harku</t>
  </si>
  <si>
    <t>Nazov stavby</t>
  </si>
  <si>
    <t>Nazov objektu</t>
  </si>
  <si>
    <t>Nazov casti</t>
  </si>
  <si>
    <t>Nazov oddielu</t>
  </si>
  <si>
    <t>Nazov odboru</t>
  </si>
  <si>
    <t>Kod objektu</t>
  </si>
  <si>
    <t>Kod casti</t>
  </si>
  <si>
    <t>Kod oddielu</t>
  </si>
  <si>
    <t>Kod odboru</t>
  </si>
  <si>
    <t>Cislo objektu</t>
  </si>
  <si>
    <t>Cislo casti</t>
  </si>
  <si>
    <t>Cislo oddielu</t>
  </si>
  <si>
    <t>Cislo odboru</t>
  </si>
  <si>
    <t>HSVm</t>
  </si>
  <si>
    <t>Vzorec</t>
  </si>
  <si>
    <t>HSVd</t>
  </si>
  <si>
    <t>PSVm</t>
  </si>
  <si>
    <t>PSVd</t>
  </si>
  <si>
    <t>MCEm</t>
  </si>
  <si>
    <t>MCEd</t>
  </si>
  <si>
    <t>INEm</t>
  </si>
  <si>
    <t>INEd</t>
  </si>
  <si>
    <t>Edit !</t>
  </si>
  <si>
    <t>DPH 1.sadzba</t>
  </si>
  <si>
    <t>DPH 2.sadzba</t>
  </si>
  <si>
    <t/>
  </si>
  <si>
    <t>R</t>
  </si>
  <si>
    <t xml:space="preserve">Odberateľ: Obec Horné Turovce </t>
  </si>
  <si>
    <t xml:space="preserve">Spracoval: Rudolf Neshoda                          </t>
  </si>
  <si>
    <t xml:space="preserve">JKSO : </t>
  </si>
  <si>
    <t>Dátum: 19.08.2026</t>
  </si>
  <si>
    <t>Objekt :Dlažba bez demontáže cestných panelov</t>
  </si>
  <si>
    <t>Rudolf Neshoda - ERNEST, s.r.o.</t>
  </si>
  <si>
    <t xml:space="preserve"> Rudolf Neshoda - ERNEST, s.r.o.</t>
  </si>
  <si>
    <t>JKSO :</t>
  </si>
  <si>
    <t>19.08.2026</t>
  </si>
  <si>
    <t xml:space="preserve"> Odpočet - prípočet</t>
  </si>
  <si>
    <t>Zaradenie</t>
  </si>
  <si>
    <t>pre KL</t>
  </si>
  <si>
    <t>Lev0</t>
  </si>
  <si>
    <t>pozícia</t>
  </si>
  <si>
    <t>PRÁCE A DODÁVKY HSV</t>
  </si>
  <si>
    <t>1 - ZEMNE PRÁCE</t>
  </si>
  <si>
    <t xml:space="preserve">       </t>
  </si>
  <si>
    <t>001</t>
  </si>
  <si>
    <t>122202201</t>
  </si>
  <si>
    <t>Odkopávky pre cesty v horn. tr. 3 do 100 m3</t>
  </si>
  <si>
    <t>m3</t>
  </si>
  <si>
    <t xml:space="preserve">                    </t>
  </si>
  <si>
    <t>12220-2201</t>
  </si>
  <si>
    <t>45.11.24</t>
  </si>
  <si>
    <t>EK</t>
  </si>
  <si>
    <t>S</t>
  </si>
  <si>
    <t>4,5*6*0,6   "porepoj od plochy po prah brány =   16,200</t>
  </si>
  <si>
    <t>122202209</t>
  </si>
  <si>
    <t>Príplatok za lepivosť horn. tr. 3 pre cesty</t>
  </si>
  <si>
    <t>12220-2209</t>
  </si>
  <si>
    <t>16,2 =   16,200</t>
  </si>
  <si>
    <t>272</t>
  </si>
  <si>
    <t>132301101</t>
  </si>
  <si>
    <t>Hĺbenie rýh šírka do 60 cm v horn. tr. 4 do 100 m3</t>
  </si>
  <si>
    <t>13230-1101</t>
  </si>
  <si>
    <t>45.11.21</t>
  </si>
  <si>
    <t>(27+1,5+7,5)*0,4*0,3   "odkop pre obrubníky =   4,320</t>
  </si>
  <si>
    <t>24*0,4*0,3                  "dtto ale na vjazde od brány po plochu =   2,880</t>
  </si>
  <si>
    <t>132301109</t>
  </si>
  <si>
    <t>Príplatok za lepivosť horniny tr.4 v rýhach š. do 60 cm</t>
  </si>
  <si>
    <t>13230-1109</t>
  </si>
  <si>
    <t>7,2 =   7,200</t>
  </si>
  <si>
    <t>162601102</t>
  </si>
  <si>
    <t>Vodorovné premiestnenie výkopu do 5000 m horn. tr. 1-4</t>
  </si>
  <si>
    <t>16260-1102</t>
  </si>
  <si>
    <t>16,2+7,2 =   23,400</t>
  </si>
  <si>
    <t>171201201</t>
  </si>
  <si>
    <t>Uloženie sypaniny na skládku</t>
  </si>
  <si>
    <t>17120-1201</t>
  </si>
  <si>
    <t xml:space="preserve">1 - ZEMNE PRÁCE  spolu: </t>
  </si>
  <si>
    <t>5 - KOMUNIKÁCIE</t>
  </si>
  <si>
    <t>221</t>
  </si>
  <si>
    <t>564801112</t>
  </si>
  <si>
    <t>Podklad zo štrkodrvy ŠD hr. 40 mm</t>
  </si>
  <si>
    <t>m2</t>
  </si>
  <si>
    <t>56480-1112</t>
  </si>
  <si>
    <t>45.23.11</t>
  </si>
  <si>
    <t>27*7,5 =   202,500</t>
  </si>
  <si>
    <t>24*4 =   96,000</t>
  </si>
  <si>
    <t>4 =   4,000</t>
  </si>
  <si>
    <t>564811111</t>
  </si>
  <si>
    <t>Podklad zo štrkodrvy ŠD hr. 50 mm</t>
  </si>
  <si>
    <t>56481-1111</t>
  </si>
  <si>
    <t>4,5*6   "prepoj od plochy po bránu MŠ =   27,000</t>
  </si>
  <si>
    <t>564851111</t>
  </si>
  <si>
    <t>Podklad zo štrkodrvy ŠD hr. 150 mm</t>
  </si>
  <si>
    <t>56485-1111</t>
  </si>
  <si>
    <t>32 =   32,000</t>
  </si>
  <si>
    <t>564861111</t>
  </si>
  <si>
    <t>Podklad zo štrkodrvy ŠD hr. 200 mm</t>
  </si>
  <si>
    <t>56486-1111</t>
  </si>
  <si>
    <t>32   "prepoj od plochy po bránu MŠ =   32,000</t>
  </si>
  <si>
    <t>596911212</t>
  </si>
  <si>
    <t>Kladenie zámkovej dlažby na cesty hr. 80 mm, sk. A, plochy 100-300 m2</t>
  </si>
  <si>
    <t>59691-1212</t>
  </si>
  <si>
    <t>45.23.12</t>
  </si>
  <si>
    <t>MAT</t>
  </si>
  <si>
    <t>5924F1300</t>
  </si>
  <si>
    <t>Dlažba  zámková hr.80mm sivá</t>
  </si>
  <si>
    <t xml:space="preserve">  .  .  </t>
  </si>
  <si>
    <t>EZ</t>
  </si>
  <si>
    <t>302,5*1,05 =   317,625</t>
  </si>
  <si>
    <t xml:space="preserve">5 - KOMUNIKÁCIE  spolu: </t>
  </si>
  <si>
    <t>9 - OSTATNÉ KONŠTRUKCIE A PRÁCE</t>
  </si>
  <si>
    <t>916311113</t>
  </si>
  <si>
    <t>Osadenie cest. obrubníka bet. ležatého, lôžko betón tr. C 12/15 s bočnou oporou</t>
  </si>
  <si>
    <t>m</t>
  </si>
  <si>
    <t>91631-1113</t>
  </si>
  <si>
    <t>4,5   "prejazd z plochy kj bráne MŠ =   4,500</t>
  </si>
  <si>
    <t>592174500</t>
  </si>
  <si>
    <t>Obrubník chodníkový ABO 1-15 100x15x30</t>
  </si>
  <si>
    <t>kus</t>
  </si>
  <si>
    <t>26.61.11</t>
  </si>
  <si>
    <t>916311123</t>
  </si>
  <si>
    <t>Osadenie cest. obrubníka bet. stojatého, lôžko betón tr. C 12/15 s bočnou oporou</t>
  </si>
  <si>
    <t>91631-1123</t>
  </si>
  <si>
    <t>27+3 =   30,000</t>
  </si>
  <si>
    <t>24+8 =   32,000</t>
  </si>
  <si>
    <t>592174100R</t>
  </si>
  <si>
    <t>Obrubník chodníkový 100x10x20cm</t>
  </si>
  <si>
    <t>62*1,05 =   65,100</t>
  </si>
  <si>
    <t>998223011</t>
  </si>
  <si>
    <t>Presun hmôt pre pozemné komunikácie, kryt dláždený</t>
  </si>
  <si>
    <t>t</t>
  </si>
  <si>
    <t>99822-3011</t>
  </si>
  <si>
    <t xml:space="preserve">9 - OSTATNÉ KONŠTRUKCIE A PRÁCE  spolu: </t>
  </si>
  <si>
    <t xml:space="preserve">PRÁCE A DODÁVKY HSV  spolu: </t>
  </si>
  <si>
    <t>Za rozpočet celkom</t>
  </si>
  <si>
    <t>Prehlad_3___</t>
  </si>
  <si>
    <t>3</t>
  </si>
  <si>
    <t>..Objekt :Dlažba bez demontáže cestných panelov</t>
  </si>
  <si>
    <t>Spolu:</t>
  </si>
  <si>
    <t xml:space="preserve"> NUS celkom</t>
  </si>
  <si>
    <t xml:space="preserve"> IN celkom</t>
  </si>
  <si>
    <t xml:space="preserve"> ON celkom</t>
  </si>
  <si>
    <t>DPH 1. sadzba</t>
  </si>
  <si>
    <t>DPH 2. sadzba</t>
  </si>
  <si>
    <t>Stavba : Spevnené plochy v areáli NB - 10.bj. Horné Turovce</t>
  </si>
  <si>
    <t>Miesto: Horné Turovce</t>
  </si>
  <si>
    <t>Odberateľ: Obec Horné Turovce</t>
  </si>
  <si>
    <t>Horné Turovce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</si>
</sst>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&quot;Sk&quot;_-;\-* #,##0\ &quot;Sk&quot;_-;_-* &quot;-&quot;\ &quot;Sk&quot;_-;_-@_-"/>
    <numFmt numFmtId="165" formatCode="#,##0&quot; Sk&quot;;[Red]&quot;-&quot;#,##0&quot; Sk&quot;"/>
    <numFmt numFmtId="166" formatCode="#,##0&quot; &quot;"/>
    <numFmt numFmtId="167" formatCode="#,##0.00000"/>
    <numFmt numFmtId="168" formatCode="#,##0.000"/>
    <numFmt numFmtId="169" formatCode="0.000"/>
    <numFmt numFmtId="170" formatCode="#,##0.0"/>
    <numFmt numFmtId="171" formatCode="#,##0.0000"/>
  </numFmts>
  <fonts count="17">
    <font>
      <sz val="10"/>
      <color rgb="FF000000"/>
      <name val="Arial"/>
      <charset val="238"/>
    </font>
    <font>
      <sz val="8"/>
      <color rgb="FF000000"/>
      <name val="Arial Narrow"/>
      <charset val="238"/>
    </font>
    <font>
      <b/>
      <sz val="10"/>
      <color rgb="FF000000"/>
      <name val="Arial Narrow"/>
      <charset val="238"/>
    </font>
    <font>
      <b/>
      <sz val="8"/>
      <color rgb="FF000000"/>
      <name val="Arial Narrow"/>
      <charset val="238"/>
    </font>
    <font>
      <sz val="8"/>
      <color rgb="FFFFFFFF"/>
      <name val="Arial Narrow"/>
      <charset val="238"/>
    </font>
    <font>
      <b/>
      <sz val="8"/>
      <color rgb="FFFFFFFF"/>
      <name val="Arial Narrow"/>
      <charset val="238"/>
    </font>
    <font>
      <sz val="8"/>
      <color rgb="FF0000FF"/>
      <name val="Arial Narrow"/>
      <charset val="238"/>
    </font>
    <font>
      <sz val="7.5"/>
      <color rgb="FFFFFFFF"/>
      <name val="Arial Narrow"/>
      <charset val="238"/>
    </font>
    <font>
      <sz val="11"/>
      <color rgb="FF000000"/>
      <name val="Calibri"/>
      <charset val="238"/>
    </font>
    <font>
      <sz val="10"/>
      <color rgb="FF000000"/>
      <name val="Arial CE"/>
      <charset val="238"/>
    </font>
    <font>
      <sz val="11"/>
      <color rgb="FFFFFFFF"/>
      <name val="Calibri"/>
      <charset val="238"/>
    </font>
    <font>
      <sz val="11"/>
      <color rgb="FFFF0000"/>
      <name val="Calibri"/>
      <charset val="238"/>
    </font>
    <font>
      <b/>
      <sz val="7"/>
      <color rgb="FF000000"/>
      <name val="Letter Gothic CE"/>
      <charset val="238"/>
    </font>
    <font>
      <b/>
      <sz val="11"/>
      <color rgb="FF000000"/>
      <name val="Calibri"/>
      <charset val="238"/>
    </font>
    <font>
      <b/>
      <sz val="18"/>
      <color rgb="FF333399"/>
      <name val="Cambria"/>
      <charset val="238"/>
    </font>
    <font>
      <b/>
      <sz val="8"/>
      <color rgb="FF000000"/>
      <name val="Arial Narrow"/>
      <family val="2"/>
      <charset val="238"/>
    </font>
    <font>
      <sz val="8"/>
      <color rgb="FF0000FF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A0E0E0"/>
        <bgColor rgb="FFFFFFFF"/>
      </patternFill>
    </fill>
    <fill>
      <patternFill patternType="solid">
        <fgColor rgb="FFFFFFC0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A6CAF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CC9CCC"/>
        <bgColor rgb="FFFFFFFF"/>
      </patternFill>
    </fill>
    <fill>
      <patternFill patternType="solid">
        <fgColor rgb="FF996666"/>
        <bgColor rgb="FFFFFFFF"/>
      </patternFill>
    </fill>
    <fill>
      <patternFill patternType="solid">
        <fgColor rgb="FF999933"/>
        <bgColor rgb="FFFFFFFF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</fills>
  <borders count="70">
    <border>
      <left/>
      <right/>
      <top/>
      <bottom/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rgb="FF3333CC"/>
      </top>
      <bottom style="double">
        <color rgb="FF3333CC"/>
      </bottom>
      <diagonal/>
    </border>
  </borders>
  <cellStyleXfs count="33">
    <xf numFmtId="0" fontId="0" fillId="0" borderId="0"/>
    <xf numFmtId="0" fontId="9" fillId="0" borderId="0"/>
    <xf numFmtId="0" fontId="12" fillId="0" borderId="68" applyFont="0" applyFill="0" applyBorder="0">
      <alignment vertical="center"/>
    </xf>
    <xf numFmtId="0" fontId="8" fillId="3" borderId="0" applyNumberFormat="0" applyBorder="0" applyAlignment="0" applyProtection="0"/>
    <xf numFmtId="164" fontId="9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165" fontId="12" fillId="0" borderId="68"/>
    <xf numFmtId="0" fontId="9" fillId="0" borderId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68" applyFont="0" applyFill="0"/>
    <xf numFmtId="0" fontId="12" fillId="0" borderId="68">
      <alignment vertical="center"/>
    </xf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3" fillId="0" borderId="69" applyNumberFormat="0" applyFill="0" applyAlignment="0" applyProtection="0"/>
    <xf numFmtId="0" fontId="9" fillId="0" borderId="0"/>
    <xf numFmtId="0" fontId="14" fillId="0" borderId="0" applyNumberFormat="0" applyFill="0" applyBorder="0" applyAlignment="0" applyProtection="0"/>
    <xf numFmtId="0" fontId="9" fillId="0" borderId="0"/>
    <xf numFmtId="0" fontId="12" fillId="0" borderId="31" applyBorder="0">
      <alignment vertical="center"/>
    </xf>
    <xf numFmtId="0" fontId="11" fillId="0" borderId="0" applyNumberFormat="0" applyFill="0" applyBorder="0" applyAlignment="0" applyProtection="0"/>
    <xf numFmtId="0" fontId="12" fillId="0" borderId="31">
      <alignment vertical="center"/>
    </xf>
  </cellStyleXfs>
  <cellXfs count="162">
    <xf numFmtId="0" fontId="0" fillId="0" borderId="0" xfId="0"/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/>
    </xf>
    <xf numFmtId="0" fontId="1" fillId="0" borderId="0" xfId="8" applyFont="1"/>
    <xf numFmtId="0" fontId="1" fillId="0" borderId="0" xfId="8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7" xfId="8" applyFont="1" applyBorder="1" applyAlignment="1">
      <alignment horizontal="left" vertical="center"/>
    </xf>
    <xf numFmtId="0" fontId="1" fillId="0" borderId="8" xfId="8" applyFont="1" applyBorder="1" applyAlignment="1">
      <alignment horizontal="left" vertical="center"/>
    </xf>
    <xf numFmtId="0" fontId="1" fillId="0" borderId="8" xfId="8" applyFont="1" applyBorder="1" applyAlignment="1">
      <alignment horizontal="right" vertical="center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0" fontId="1" fillId="0" borderId="10" xfId="8" applyFont="1" applyBorder="1" applyAlignment="1">
      <alignment horizontal="right" vertical="center"/>
    </xf>
    <xf numFmtId="0" fontId="1" fillId="0" borderId="11" xfId="8" applyFont="1" applyBorder="1" applyAlignment="1">
      <alignment horizontal="left" vertical="center"/>
    </xf>
    <xf numFmtId="0" fontId="1" fillId="0" borderId="12" xfId="8" applyFont="1" applyBorder="1" applyAlignment="1">
      <alignment horizontal="left" vertical="center"/>
    </xf>
    <xf numFmtId="0" fontId="1" fillId="0" borderId="12" xfId="8" applyFont="1" applyBorder="1" applyAlignment="1">
      <alignment horizontal="right" vertical="center"/>
    </xf>
    <xf numFmtId="0" fontId="1" fillId="0" borderId="13" xfId="8" applyFont="1" applyBorder="1" applyAlignment="1">
      <alignment horizontal="left" vertical="center"/>
    </xf>
    <xf numFmtId="0" fontId="1" fillId="0" borderId="14" xfId="8" applyFont="1" applyBorder="1" applyAlignment="1">
      <alignment horizontal="left" vertical="center"/>
    </xf>
    <xf numFmtId="0" fontId="1" fillId="0" borderId="14" xfId="8" applyFont="1" applyBorder="1" applyAlignment="1">
      <alignment horizontal="right" vertical="center"/>
    </xf>
    <xf numFmtId="0" fontId="1" fillId="0" borderId="15" xfId="8" applyFont="1" applyBorder="1" applyAlignment="1">
      <alignment horizontal="left" vertical="center"/>
    </xf>
    <xf numFmtId="0" fontId="1" fillId="0" borderId="16" xfId="8" applyFont="1" applyBorder="1" applyAlignment="1">
      <alignment horizontal="right" vertical="center"/>
    </xf>
    <xf numFmtId="0" fontId="1" fillId="0" borderId="16" xfId="8" applyFont="1" applyBorder="1" applyAlignment="1">
      <alignment horizontal="left" vertical="center"/>
    </xf>
    <xf numFmtId="0" fontId="1" fillId="0" borderId="17" xfId="8" applyFont="1" applyBorder="1" applyAlignment="1">
      <alignment horizontal="left" vertical="center"/>
    </xf>
    <xf numFmtId="0" fontId="1" fillId="0" borderId="18" xfId="8" applyFont="1" applyBorder="1" applyAlignment="1">
      <alignment horizontal="left" vertical="center"/>
    </xf>
    <xf numFmtId="0" fontId="1" fillId="0" borderId="7" xfId="8" applyFont="1" applyBorder="1" applyAlignment="1">
      <alignment horizontal="right" vertical="center"/>
    </xf>
    <xf numFmtId="3" fontId="1" fillId="0" borderId="19" xfId="8" applyNumberFormat="1" applyFont="1" applyBorder="1" applyAlignment="1">
      <alignment horizontal="right" vertical="center"/>
    </xf>
    <xf numFmtId="0" fontId="1" fillId="0" borderId="15" xfId="8" applyFont="1" applyBorder="1" applyAlignment="1">
      <alignment horizontal="right" vertical="center"/>
    </xf>
    <xf numFmtId="3" fontId="1" fillId="0" borderId="20" xfId="8" applyNumberFormat="1" applyFont="1" applyBorder="1" applyAlignment="1">
      <alignment horizontal="right" vertical="center"/>
    </xf>
    <xf numFmtId="0" fontId="1" fillId="0" borderId="17" xfId="8" applyFont="1" applyBorder="1" applyAlignment="1">
      <alignment horizontal="right" vertical="center"/>
    </xf>
    <xf numFmtId="3" fontId="1" fillId="0" borderId="21" xfId="8" applyNumberFormat="1" applyFont="1" applyBorder="1" applyAlignment="1">
      <alignment horizontal="right" vertical="center"/>
    </xf>
    <xf numFmtId="0" fontId="1" fillId="0" borderId="18" xfId="8" applyFont="1" applyBorder="1" applyAlignment="1">
      <alignment horizontal="right" vertical="center"/>
    </xf>
    <xf numFmtId="0" fontId="3" fillId="0" borderId="22" xfId="8" applyFont="1" applyBorder="1" applyAlignment="1">
      <alignment horizontal="center" vertical="center"/>
    </xf>
    <xf numFmtId="0" fontId="1" fillId="0" borderId="23" xfId="8" applyFont="1" applyBorder="1" applyAlignment="1">
      <alignment horizontal="left" vertical="center"/>
    </xf>
    <xf numFmtId="0" fontId="1" fillId="0" borderId="23" xfId="8" applyFont="1" applyBorder="1" applyAlignment="1">
      <alignment horizontal="center" vertical="center"/>
    </xf>
    <xf numFmtId="0" fontId="1" fillId="0" borderId="24" xfId="8" applyFont="1" applyBorder="1" applyAlignment="1">
      <alignment horizontal="center" vertical="center"/>
    </xf>
    <xf numFmtId="0" fontId="1" fillId="0" borderId="25" xfId="8" applyFont="1" applyBorder="1" applyAlignment="1">
      <alignment horizontal="center" vertical="center"/>
    </xf>
    <xf numFmtId="0" fontId="1" fillId="0" borderId="26" xfId="8" applyFont="1" applyBorder="1" applyAlignment="1">
      <alignment horizontal="center" vertical="center"/>
    </xf>
    <xf numFmtId="0" fontId="1" fillId="0" borderId="27" xfId="8" applyFont="1" applyBorder="1" applyAlignment="1">
      <alignment horizontal="left" vertical="center"/>
    </xf>
    <xf numFmtId="0" fontId="1" fillId="0" borderId="29" xfId="8" applyFont="1" applyBorder="1" applyAlignment="1">
      <alignment horizontal="left" vertical="center"/>
    </xf>
    <xf numFmtId="0" fontId="1" fillId="0" borderId="30" xfId="8" applyFont="1" applyBorder="1" applyAlignment="1">
      <alignment horizontal="center" vertical="center"/>
    </xf>
    <xf numFmtId="0" fontId="1" fillId="0" borderId="31" xfId="8" applyFont="1" applyBorder="1" applyAlignment="1">
      <alignment horizontal="left" vertical="center"/>
    </xf>
    <xf numFmtId="0" fontId="1" fillId="0" borderId="32" xfId="8" applyFont="1" applyBorder="1" applyAlignment="1">
      <alignment horizontal="left" vertical="center"/>
    </xf>
    <xf numFmtId="0" fontId="1" fillId="0" borderId="3" xfId="8" applyFont="1" applyBorder="1" applyAlignment="1">
      <alignment horizontal="center" vertical="center"/>
    </xf>
    <xf numFmtId="0" fontId="1" fillId="0" borderId="4" xfId="8" applyFont="1" applyBorder="1" applyAlignment="1">
      <alignment horizontal="left" vertical="center"/>
    </xf>
    <xf numFmtId="0" fontId="1" fillId="0" borderId="36" xfId="8" applyFont="1" applyBorder="1" applyAlignment="1">
      <alignment horizontal="center" vertical="center"/>
    </xf>
    <xf numFmtId="0" fontId="1" fillId="0" borderId="25" xfId="8" applyFont="1" applyBorder="1" applyAlignment="1">
      <alignment horizontal="left" vertical="center"/>
    </xf>
    <xf numFmtId="0" fontId="1" fillId="0" borderId="37" xfId="8" applyFont="1" applyBorder="1" applyAlignment="1">
      <alignment horizontal="center" vertical="center"/>
    </xf>
    <xf numFmtId="0" fontId="1" fillId="0" borderId="38" xfId="8" applyFont="1" applyBorder="1" applyAlignment="1">
      <alignment horizontal="center" vertical="center"/>
    </xf>
    <xf numFmtId="10" fontId="1" fillId="0" borderId="16" xfId="8" applyNumberFormat="1" applyFont="1" applyBorder="1" applyAlignment="1">
      <alignment horizontal="right" vertical="center"/>
    </xf>
    <xf numFmtId="10" fontId="1" fillId="0" borderId="39" xfId="8" applyNumberFormat="1" applyFont="1" applyBorder="1" applyAlignment="1">
      <alignment horizontal="right" vertical="center"/>
    </xf>
    <xf numFmtId="10" fontId="1" fillId="0" borderId="10" xfId="8" applyNumberFormat="1" applyFont="1" applyBorder="1" applyAlignment="1">
      <alignment horizontal="right" vertical="center"/>
    </xf>
    <xf numFmtId="10" fontId="1" fillId="0" borderId="40" xfId="8" applyNumberFormat="1" applyFont="1" applyBorder="1" applyAlignment="1">
      <alignment horizontal="right" vertical="center"/>
    </xf>
    <xf numFmtId="0" fontId="1" fillId="0" borderId="34" xfId="8" applyFont="1" applyBorder="1" applyAlignment="1">
      <alignment horizontal="left" vertical="center"/>
    </xf>
    <xf numFmtId="0" fontId="1" fillId="0" borderId="36" xfId="8" applyFont="1" applyBorder="1" applyAlignment="1">
      <alignment horizontal="right" vertical="center"/>
    </xf>
    <xf numFmtId="0" fontId="1" fillId="0" borderId="42" xfId="8" applyFont="1" applyBorder="1" applyAlignment="1">
      <alignment horizontal="center" vertical="center"/>
    </xf>
    <xf numFmtId="0" fontId="1" fillId="0" borderId="43" xfId="8" applyFont="1" applyBorder="1" applyAlignment="1">
      <alignment horizontal="left" vertical="center"/>
    </xf>
    <xf numFmtId="0" fontId="1" fillId="0" borderId="43" xfId="8" applyFont="1" applyBorder="1" applyAlignment="1">
      <alignment horizontal="right" vertical="center"/>
    </xf>
    <xf numFmtId="0" fontId="1" fillId="0" borderId="44" xfId="8" applyFont="1" applyBorder="1" applyAlignment="1">
      <alignment horizontal="right" vertical="center"/>
    </xf>
    <xf numFmtId="3" fontId="1" fillId="0" borderId="0" xfId="8" applyNumberFormat="1" applyFont="1" applyAlignment="1">
      <alignment horizontal="right" vertical="center"/>
    </xf>
    <xf numFmtId="0" fontId="1" fillId="0" borderId="42" xfId="8" applyFont="1" applyBorder="1" applyAlignment="1">
      <alignment horizontal="left" vertical="center"/>
    </xf>
    <xf numFmtId="0" fontId="1" fillId="0" borderId="0" xfId="8" applyFont="1" applyAlignment="1">
      <alignment horizontal="right" vertical="center"/>
    </xf>
    <xf numFmtId="0" fontId="1" fillId="0" borderId="45" xfId="8" applyFont="1" applyBorder="1" applyAlignment="1">
      <alignment horizontal="right" vertical="center"/>
    </xf>
    <xf numFmtId="3" fontId="1" fillId="0" borderId="45" xfId="8" applyNumberFormat="1" applyFont="1" applyBorder="1" applyAlignment="1">
      <alignment horizontal="right" vertical="center"/>
    </xf>
    <xf numFmtId="3" fontId="1" fillId="0" borderId="46" xfId="8" applyNumberFormat="1" applyFont="1" applyBorder="1" applyAlignment="1">
      <alignment horizontal="right" vertical="center"/>
    </xf>
    <xf numFmtId="0" fontId="3" fillId="0" borderId="47" xfId="8" applyFont="1" applyBorder="1" applyAlignment="1">
      <alignment horizontal="center" vertical="center"/>
    </xf>
    <xf numFmtId="0" fontId="1" fillId="0" borderId="48" xfId="8" applyFont="1" applyBorder="1" applyAlignment="1">
      <alignment horizontal="left" vertical="center"/>
    </xf>
    <xf numFmtId="0" fontId="1" fillId="0" borderId="49" xfId="8" applyFont="1" applyBorder="1" applyAlignment="1">
      <alignment horizontal="left" vertical="center"/>
    </xf>
    <xf numFmtId="0" fontId="1" fillId="0" borderId="43" xfId="8" applyFont="1" applyBorder="1" applyAlignment="1">
      <alignment horizontal="center" vertical="center"/>
    </xf>
    <xf numFmtId="0" fontId="1" fillId="0" borderId="50" xfId="8" applyFont="1" applyBorder="1" applyAlignment="1">
      <alignment horizontal="left" vertical="center"/>
    </xf>
    <xf numFmtId="0" fontId="1" fillId="0" borderId="51" xfId="8" applyFont="1" applyBorder="1" applyAlignment="1">
      <alignment horizontal="left" vertical="center"/>
    </xf>
    <xf numFmtId="0" fontId="1" fillId="0" borderId="52" xfId="8" applyFont="1" applyBorder="1" applyAlignment="1">
      <alignment horizontal="left" vertical="center"/>
    </xf>
    <xf numFmtId="0" fontId="1" fillId="0" borderId="53" xfId="8" applyFont="1" applyBorder="1" applyAlignment="1">
      <alignment horizontal="left" vertical="center"/>
    </xf>
    <xf numFmtId="0" fontId="1" fillId="0" borderId="54" xfId="8" applyFont="1" applyBorder="1" applyAlignment="1">
      <alignment horizontal="left" vertical="center"/>
    </xf>
    <xf numFmtId="0" fontId="1" fillId="0" borderId="55" xfId="8" applyFont="1" applyBorder="1" applyAlignment="1">
      <alignment horizontal="left" vertical="center"/>
    </xf>
    <xf numFmtId="3" fontId="1" fillId="0" borderId="50" xfId="8" applyNumberFormat="1" applyFont="1" applyBorder="1" applyAlignment="1">
      <alignment horizontal="right" vertical="center"/>
    </xf>
    <xf numFmtId="3" fontId="1" fillId="0" borderId="54" xfId="8" applyNumberFormat="1" applyFont="1" applyBorder="1" applyAlignment="1">
      <alignment horizontal="right" vertical="center"/>
    </xf>
    <xf numFmtId="3" fontId="1" fillId="0" borderId="55" xfId="8" applyNumberFormat="1" applyFont="1" applyBorder="1" applyAlignment="1">
      <alignment horizontal="right" vertical="center"/>
    </xf>
    <xf numFmtId="0" fontId="1" fillId="0" borderId="56" xfId="8" applyFont="1" applyBorder="1" applyAlignment="1">
      <alignment horizontal="left" vertical="center"/>
    </xf>
    <xf numFmtId="0" fontId="1" fillId="0" borderId="34" xfId="8" applyFont="1" applyBorder="1" applyAlignment="1">
      <alignment horizontal="right" vertical="center"/>
    </xf>
    <xf numFmtId="0" fontId="1" fillId="0" borderId="40" xfId="8" applyFont="1" applyBorder="1" applyAlignment="1">
      <alignment horizontal="left" vertical="center"/>
    </xf>
    <xf numFmtId="0" fontId="1" fillId="0" borderId="20" xfId="8" applyFont="1" applyBorder="1" applyAlignment="1">
      <alignment horizontal="right" vertical="center"/>
    </xf>
    <xf numFmtId="0" fontId="1" fillId="0" borderId="57" xfId="8" applyFont="1" applyBorder="1" applyAlignment="1">
      <alignment horizontal="left" vertical="center"/>
    </xf>
    <xf numFmtId="166" fontId="1" fillId="0" borderId="58" xfId="8" applyNumberFormat="1" applyFont="1" applyBorder="1" applyAlignment="1">
      <alignment horizontal="right" vertical="center"/>
    </xf>
    <xf numFmtId="0" fontId="1" fillId="0" borderId="59" xfId="8" applyFont="1" applyBorder="1" applyAlignment="1">
      <alignment horizontal="center" vertical="center"/>
    </xf>
    <xf numFmtId="0" fontId="1" fillId="0" borderId="60" xfId="8" applyFont="1" applyBorder="1" applyAlignment="1">
      <alignment horizontal="lef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167" fontId="1" fillId="0" borderId="0" xfId="0" applyNumberFormat="1" applyFont="1"/>
    <xf numFmtId="168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61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168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167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169" fontId="1" fillId="0" borderId="0" xfId="0" applyNumberFormat="1" applyFont="1" applyAlignment="1">
      <alignment vertical="top"/>
    </xf>
    <xf numFmtId="49" fontId="1" fillId="0" borderId="0" xfId="0" applyNumberFormat="1" applyFont="1"/>
    <xf numFmtId="0" fontId="1" fillId="0" borderId="6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Continuous"/>
    </xf>
    <xf numFmtId="0" fontId="1" fillId="0" borderId="66" xfId="0" applyFont="1" applyBorder="1" applyAlignment="1">
      <alignment horizontal="centerContinuous"/>
    </xf>
    <xf numFmtId="0" fontId="1" fillId="0" borderId="67" xfId="0" applyFont="1" applyBorder="1" applyAlignment="1">
      <alignment horizontal="centerContinuous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6" fillId="0" borderId="63" xfId="0" applyFont="1" applyBorder="1" applyAlignment="1" applyProtection="1">
      <alignment horizontal="center"/>
      <protection locked="0"/>
    </xf>
    <xf numFmtId="0" fontId="6" fillId="0" borderId="61" xfId="0" applyFont="1" applyBorder="1" applyAlignment="1" applyProtection="1">
      <alignment horizontal="center"/>
      <protection locked="0"/>
    </xf>
    <xf numFmtId="0" fontId="1" fillId="0" borderId="61" xfId="0" applyFont="1" applyBorder="1" applyAlignment="1" applyProtection="1">
      <alignment horizontal="center"/>
      <protection locked="0"/>
    </xf>
    <xf numFmtId="0" fontId="6" fillId="0" borderId="64" xfId="0" applyFont="1" applyBorder="1" applyAlignment="1" applyProtection="1">
      <alignment horizontal="center"/>
      <protection locked="0"/>
    </xf>
    <xf numFmtId="0" fontId="6" fillId="0" borderId="62" xfId="0" applyFont="1" applyBorder="1" applyAlignment="1" applyProtection="1">
      <alignment horizontal="center"/>
      <protection locked="0"/>
    </xf>
    <xf numFmtId="0" fontId="1" fillId="0" borderId="62" xfId="0" applyFont="1" applyBorder="1" applyAlignment="1" applyProtection="1">
      <alignment horizontal="center"/>
      <protection locked="0"/>
    </xf>
    <xf numFmtId="168" fontId="1" fillId="0" borderId="62" xfId="0" applyNumberFormat="1" applyFont="1" applyBorder="1"/>
    <xf numFmtId="0" fontId="1" fillId="0" borderId="62" xfId="0" applyFont="1" applyBorder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70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71" fontId="7" fillId="0" borderId="0" xfId="0" applyNumberFormat="1" applyFont="1" applyAlignment="1">
      <alignment horizontal="right" wrapText="1"/>
    </xf>
    <xf numFmtId="49" fontId="1" fillId="0" borderId="61" xfId="0" applyNumberFormat="1" applyFont="1" applyBorder="1" applyAlignment="1">
      <alignment horizontal="left"/>
    </xf>
    <xf numFmtId="0" fontId="1" fillId="0" borderId="61" xfId="0" applyFont="1" applyBorder="1" applyAlignment="1">
      <alignment horizontal="right"/>
    </xf>
    <xf numFmtId="49" fontId="1" fillId="0" borderId="62" xfId="0" applyNumberFormat="1" applyFont="1" applyBorder="1" applyAlignment="1">
      <alignment horizontal="left"/>
    </xf>
    <xf numFmtId="0" fontId="1" fillId="0" borderId="62" xfId="0" applyFont="1" applyBorder="1" applyAlignment="1">
      <alignment horizontal="right"/>
    </xf>
    <xf numFmtId="0" fontId="0" fillId="11" borderId="0" xfId="0" applyFill="1"/>
    <xf numFmtId="0" fontId="0" fillId="12" borderId="0" xfId="0" applyFill="1"/>
    <xf numFmtId="49" fontId="0" fillId="0" borderId="0" xfId="0" applyNumberFormat="1"/>
    <xf numFmtId="4" fontId="1" fillId="0" borderId="27" xfId="8" applyNumberFormat="1" applyFont="1" applyBorder="1" applyAlignment="1">
      <alignment horizontal="right" vertical="center"/>
    </xf>
    <xf numFmtId="4" fontId="1" fillId="0" borderId="28" xfId="8" applyNumberFormat="1" applyFont="1" applyBorder="1" applyAlignment="1">
      <alignment horizontal="right" vertical="center"/>
    </xf>
    <xf numFmtId="4" fontId="1" fillId="0" borderId="31" xfId="8" applyNumberFormat="1" applyFont="1" applyBorder="1" applyAlignment="1">
      <alignment horizontal="right" vertical="center"/>
    </xf>
    <xf numFmtId="4" fontId="1" fillId="0" borderId="41" xfId="8" applyNumberFormat="1" applyFont="1" applyBorder="1" applyAlignment="1">
      <alignment horizontal="right" vertical="center"/>
    </xf>
    <xf numFmtId="4" fontId="1" fillId="0" borderId="33" xfId="8" applyNumberFormat="1" applyFont="1" applyBorder="1" applyAlignment="1">
      <alignment horizontal="right" vertical="center"/>
    </xf>
    <xf numFmtId="4" fontId="1" fillId="0" borderId="4" xfId="8" applyNumberFormat="1" applyFont="1" applyBorder="1" applyAlignment="1">
      <alignment horizontal="right" vertical="center"/>
    </xf>
    <xf numFmtId="4" fontId="1" fillId="0" borderId="34" xfId="8" applyNumberFormat="1" applyFont="1" applyBorder="1" applyAlignment="1">
      <alignment horizontal="right" vertical="center"/>
    </xf>
    <xf numFmtId="4" fontId="1" fillId="0" borderId="35" xfId="8" applyNumberFormat="1" applyFont="1" applyBorder="1" applyAlignment="1">
      <alignment horizontal="right" vertical="center"/>
    </xf>
    <xf numFmtId="4" fontId="1" fillId="0" borderId="40" xfId="8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vertical="top"/>
    </xf>
    <xf numFmtId="49" fontId="16" fillId="0" borderId="0" xfId="0" applyNumberFormat="1" applyFont="1" applyAlignment="1">
      <alignment horizontal="left" vertical="top" wrapText="1"/>
    </xf>
    <xf numFmtId="168" fontId="16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4" fontId="16" fillId="0" borderId="0" xfId="0" applyNumberFormat="1" applyFont="1" applyAlignment="1">
      <alignment vertical="top"/>
    </xf>
    <xf numFmtId="167" fontId="16" fillId="0" borderId="0" xfId="0" applyNumberFormat="1" applyFont="1" applyAlignment="1">
      <alignment vertical="top"/>
    </xf>
    <xf numFmtId="0" fontId="16" fillId="0" borderId="0" xfId="0" applyFont="1" applyAlignment="1">
      <alignment horizontal="center" vertical="top"/>
    </xf>
    <xf numFmtId="169" fontId="16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 wrapText="1"/>
    </xf>
    <xf numFmtId="4" fontId="15" fillId="0" borderId="0" xfId="0" applyNumberFormat="1" applyFont="1" applyAlignment="1">
      <alignment vertical="top"/>
    </xf>
    <xf numFmtId="167" fontId="15" fillId="0" borderId="0" xfId="0" applyNumberFormat="1" applyFont="1" applyAlignment="1">
      <alignment vertical="top"/>
    </xf>
    <xf numFmtId="168" fontId="15" fillId="0" borderId="0" xfId="0" applyNumberFormat="1" applyFont="1" applyAlignment="1">
      <alignment vertical="top"/>
    </xf>
    <xf numFmtId="49" fontId="4" fillId="0" borderId="0" xfId="1" applyNumberFormat="1" applyFont="1"/>
    <xf numFmtId="49" fontId="15" fillId="0" borderId="0" xfId="0" applyNumberFormat="1" applyFont="1" applyAlignment="1">
      <alignment horizontal="left" vertical="top" wrapText="1"/>
    </xf>
  </cellXfs>
  <cellStyles count="33">
    <cellStyle name="1 000 Sk" xfId="12" xr:uid="{00000000-0005-0000-0000-00003C000000}"/>
    <cellStyle name="1 000,-  Sk" xfId="2" xr:uid="{00000000-0005-0000-0000-000016000000}"/>
    <cellStyle name="1 000,- Kč" xfId="7" xr:uid="{00000000-0005-0000-0000-00002F000000}"/>
    <cellStyle name="1 000,- Sk" xfId="11" xr:uid="{00000000-0005-0000-0000-00003A000000}"/>
    <cellStyle name="1000 Sk_fakturuj99" xfId="4" xr:uid="{00000000-0005-0000-0000-00001F000000}"/>
    <cellStyle name="20 % – Zvýraznění1" xfId="9" xr:uid="{00000000-0005-0000-0000-000035000000}"/>
    <cellStyle name="20 % – Zvýraznění2" xfId="10" xr:uid="{00000000-0005-0000-0000-000039000000}"/>
    <cellStyle name="20 % – Zvýraznění3" xfId="3" xr:uid="{00000000-0005-0000-0000-00001D000000}"/>
    <cellStyle name="20 % – Zvýraznění4" xfId="13" xr:uid="{00000000-0005-0000-0000-00003D000000}"/>
    <cellStyle name="20 % – Zvýraznění5" xfId="14" xr:uid="{00000000-0005-0000-0000-00003E000000}"/>
    <cellStyle name="20 % – Zvýraznění6" xfId="15" xr:uid="{00000000-0005-0000-0000-00003F000000}"/>
    <cellStyle name="40 % – Zvýraznění1" xfId="5" xr:uid="{00000000-0005-0000-0000-000021000000}"/>
    <cellStyle name="40 % – Zvýraznění2" xfId="16" xr:uid="{00000000-0005-0000-0000-000040000000}"/>
    <cellStyle name="40 % – Zvýraznění3" xfId="17" xr:uid="{00000000-0005-0000-0000-000041000000}"/>
    <cellStyle name="40 % – Zvýraznění4" xfId="18" xr:uid="{00000000-0005-0000-0000-000042000000}"/>
    <cellStyle name="40 % – Zvýraznění5" xfId="6" xr:uid="{00000000-0005-0000-0000-000024000000}"/>
    <cellStyle name="40 % – Zvýraznění6" xfId="19" xr:uid="{00000000-0005-0000-0000-000043000000}"/>
    <cellStyle name="60 % – Zvýraznění1" xfId="20" xr:uid="{00000000-0005-0000-0000-000044000000}"/>
    <cellStyle name="60 % – Zvýraznění2" xfId="21" xr:uid="{00000000-0005-0000-0000-000045000000}"/>
    <cellStyle name="60 % – Zvýraznění3" xfId="22" xr:uid="{00000000-0005-0000-0000-000046000000}"/>
    <cellStyle name="60 % – Zvýraznění4" xfId="23" xr:uid="{00000000-0005-0000-0000-000047000000}"/>
    <cellStyle name="60 % – Zvýraznění5" xfId="24" xr:uid="{00000000-0005-0000-0000-000048000000}"/>
    <cellStyle name="60 % – Zvýraznění6" xfId="25" xr:uid="{00000000-0005-0000-0000-000049000000}"/>
    <cellStyle name="Celkem" xfId="26" xr:uid="{00000000-0005-0000-0000-00004A000000}"/>
    <cellStyle name="data" xfId="27" xr:uid="{00000000-0005-0000-0000-00004B000000}"/>
    <cellStyle name="Název" xfId="28" xr:uid="{00000000-0005-0000-0000-00004C000000}"/>
    <cellStyle name="Normálna" xfId="0" builtinId="0"/>
    <cellStyle name="normálne_fakturuj99" xfId="29" xr:uid="{00000000-0005-0000-0000-00004D000000}"/>
    <cellStyle name="normálne_KLs" xfId="1" xr:uid="{00000000-0005-0000-0000-000001000000}"/>
    <cellStyle name="normálne_KLv" xfId="8" xr:uid="{00000000-0005-0000-0000-000031000000}"/>
    <cellStyle name="TEXT" xfId="30" xr:uid="{00000000-0005-0000-0000-00004F000000}"/>
    <cellStyle name="Text upozornění" xfId="31" xr:uid="{00000000-0005-0000-0000-000050000000}"/>
    <cellStyle name="TEXT1" xfId="32" xr:uid="{00000000-0005-0000-0000-00005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534035</xdr:colOff>
      <xdr:row>32</xdr:row>
      <xdr:rowOff>9525</xdr:rowOff>
    </xdr:from>
    <xdr:to>
      <xdr:col>5</xdr:col>
      <xdr:colOff>534035</xdr:colOff>
      <xdr:row>40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27723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5AE3-DFBA-4729-96C8-C6B01334D4E6}">
  <dimension ref="A1:AD7"/>
  <sheetViews>
    <sheetView workbookViewId="0">
      <selection activeCell="B11" sqref="B11"/>
    </sheetView>
  </sheetViews>
  <sheetFormatPr defaultRowHeight="12.75"/>
  <cols>
    <col min="1" max="1" width="12.28515625" bestFit="1" customWidth="1"/>
    <col min="2" max="2" width="40.28515625" bestFit="1" customWidth="1"/>
    <col min="3" max="3" width="40.7109375" bestFit="1" customWidth="1"/>
    <col min="4" max="4" width="10.28515625" bestFit="1" customWidth="1"/>
    <col min="5" max="5" width="12.28515625" bestFit="1" customWidth="1"/>
    <col min="6" max="6" width="12.140625" bestFit="1" customWidth="1"/>
    <col min="7" max="7" width="10.42578125" bestFit="1" customWidth="1"/>
    <col min="8" max="8" width="8.5703125" bestFit="1" customWidth="1"/>
    <col min="9" max="9" width="10.5703125" bestFit="1" customWidth="1"/>
    <col min="10" max="10" width="10.42578125" bestFit="1" customWidth="1"/>
    <col min="11" max="11" width="11.28515625" bestFit="1" customWidth="1"/>
    <col min="12" max="12" width="9.28515625" bestFit="1" customWidth="1"/>
    <col min="13" max="14" width="11.28515625" bestFit="1" customWidth="1"/>
    <col min="15" max="24" width="6.7109375" bestFit="1" customWidth="1"/>
    <col min="25" max="27" width="5.28515625" bestFit="1" customWidth="1"/>
    <col min="28" max="29" width="12.7109375" bestFit="1" customWidth="1"/>
    <col min="30" max="30" width="5.5703125" bestFit="1" customWidth="1"/>
  </cols>
  <sheetData>
    <row r="1" spans="1:30">
      <c r="A1" t="s">
        <v>119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s="136" t="s">
        <v>133</v>
      </c>
      <c r="P1" s="136" t="s">
        <v>135</v>
      </c>
      <c r="Q1" s="136" t="s">
        <v>136</v>
      </c>
      <c r="R1" s="136" t="s">
        <v>137</v>
      </c>
      <c r="S1" s="136" t="s">
        <v>138</v>
      </c>
      <c r="T1" s="136" t="s">
        <v>139</v>
      </c>
      <c r="U1" s="136" t="s">
        <v>140</v>
      </c>
      <c r="V1" s="136" t="s">
        <v>141</v>
      </c>
      <c r="W1" s="136" t="s">
        <v>107</v>
      </c>
      <c r="X1" s="136" t="s">
        <v>108</v>
      </c>
      <c r="Y1" s="137" t="s">
        <v>110</v>
      </c>
      <c r="Z1" s="137" t="s">
        <v>111</v>
      </c>
      <c r="AA1" s="137" t="s">
        <v>112</v>
      </c>
      <c r="AB1" s="137" t="s">
        <v>143</v>
      </c>
      <c r="AC1" s="137" t="s">
        <v>144</v>
      </c>
      <c r="AD1" t="s">
        <v>32</v>
      </c>
    </row>
    <row r="2" spans="1:30">
      <c r="O2" s="136" t="s">
        <v>134</v>
      </c>
      <c r="P2" s="136" t="s">
        <v>134</v>
      </c>
      <c r="Q2" s="136" t="s">
        <v>134</v>
      </c>
      <c r="R2" s="136" t="s">
        <v>134</v>
      </c>
      <c r="S2" s="136" t="s">
        <v>134</v>
      </c>
      <c r="T2" s="136" t="s">
        <v>134</v>
      </c>
      <c r="U2" s="136" t="s">
        <v>134</v>
      </c>
      <c r="V2" s="136" t="s">
        <v>134</v>
      </c>
      <c r="W2" s="136" t="s">
        <v>134</v>
      </c>
      <c r="X2" s="136" t="s">
        <v>134</v>
      </c>
      <c r="Y2" s="137" t="s">
        <v>142</v>
      </c>
      <c r="Z2" s="137" t="s">
        <v>142</v>
      </c>
      <c r="AA2" s="137" t="s">
        <v>142</v>
      </c>
      <c r="AB2" s="137" t="s">
        <v>142</v>
      </c>
      <c r="AC2" s="137" t="s">
        <v>142</v>
      </c>
    </row>
    <row r="4" spans="1:30">
      <c r="A4" s="138" t="s">
        <v>145</v>
      </c>
      <c r="B4" t="s">
        <v>264</v>
      </c>
      <c r="G4" s="138" t="s">
        <v>145</v>
      </c>
      <c r="H4" s="138" t="s">
        <v>145</v>
      </c>
      <c r="I4" s="138" t="s">
        <v>145</v>
      </c>
      <c r="J4" s="138" t="s">
        <v>145</v>
      </c>
      <c r="K4" s="138" t="s">
        <v>145</v>
      </c>
      <c r="L4" s="138" t="s">
        <v>145</v>
      </c>
      <c r="M4" s="138" t="s">
        <v>145</v>
      </c>
      <c r="N4" s="138" t="s">
        <v>145</v>
      </c>
    </row>
    <row r="5" spans="1:30">
      <c r="A5" s="138" t="s">
        <v>255</v>
      </c>
      <c r="B5" t="s">
        <v>264</v>
      </c>
      <c r="C5" t="s">
        <v>151</v>
      </c>
      <c r="G5" s="138" t="s">
        <v>256</v>
      </c>
      <c r="H5" s="138" t="s">
        <v>145</v>
      </c>
      <c r="I5" s="138" t="s">
        <v>145</v>
      </c>
      <c r="J5" s="138" t="s">
        <v>145</v>
      </c>
      <c r="K5" s="138" t="s">
        <v>145</v>
      </c>
      <c r="L5" s="138" t="s">
        <v>145</v>
      </c>
      <c r="M5" s="138" t="s">
        <v>145</v>
      </c>
      <c r="N5" s="138" t="s">
        <v>145</v>
      </c>
      <c r="O5">
        <f>SUMIF(Prehlad_3___!AJ12:'Prehlad_3___'!AJ57,"EK",Prehlad_3___!J12:'Prehlad_3___'!J57)</f>
        <v>0</v>
      </c>
      <c r="P5">
        <f>SUMIF(Prehlad_3___!AJ12:'Prehlad_3___'!AJ57,"EZ",Prehlad_3___!J12:'Prehlad_3___'!J57)</f>
        <v>0</v>
      </c>
      <c r="Q5">
        <f>SUMIF(Prehlad_3___!AJ12:'Prehlad_3___'!AJ57,"IK",Prehlad_3___!J12:'Prehlad_3___'!J57)</f>
        <v>0</v>
      </c>
      <c r="R5">
        <f>SUMIF(Prehlad_3___!AJ12:'Prehlad_3___'!AJ57,"IZ",Prehlad_3___!J12:'Prehlad_3___'!J57)</f>
        <v>0</v>
      </c>
      <c r="S5">
        <f>SUMIF(Prehlad_3___!AJ12:'Prehlad_3___'!AJ57,"MK",Prehlad_3___!J12:'Prehlad_3___'!J57)</f>
        <v>0</v>
      </c>
      <c r="T5">
        <f>SUMIF(Prehlad_3___!AJ12:'Prehlad_3___'!AJ57,"MZ",Prehlad_3___!J12:'Prehlad_3___'!J57)</f>
        <v>0</v>
      </c>
      <c r="U5">
        <f>SUMIF(Prehlad_3___!AJ12:'Prehlad_3___'!AJ57,"PK",Prehlad_3___!J12:'Prehlad_3___'!J57)</f>
        <v>0</v>
      </c>
      <c r="V5">
        <f>SUMIF(Prehlad_3___!AJ12:'Prehlad_3___'!AJ57,"PZ",Prehlad_3___!J12:'Prehlad_3___'!J57)</f>
        <v>0</v>
      </c>
      <c r="W5">
        <f>SUM(O5:V5)</f>
        <v>0</v>
      </c>
      <c r="X5">
        <f>SUMIF(Prehlad_3___!AJ12:'Prehlad_3___'!AJ57,"U",Prehlad_3___!J12:'Prehlad_3___'!J57)</f>
        <v>0</v>
      </c>
      <c r="AD5">
        <f>SUM(W5:AC5)</f>
        <v>0</v>
      </c>
    </row>
    <row r="7" spans="1:30">
      <c r="A7" t="s">
        <v>258</v>
      </c>
      <c r="O7">
        <f t="shared" ref="O7:AD7" si="0">SUM(O3:O5)</f>
        <v>0</v>
      </c>
      <c r="P7">
        <f t="shared" si="0"/>
        <v>0</v>
      </c>
      <c r="Q7">
        <f t="shared" si="0"/>
        <v>0</v>
      </c>
      <c r="R7">
        <f t="shared" si="0"/>
        <v>0</v>
      </c>
      <c r="S7">
        <f t="shared" si="0"/>
        <v>0</v>
      </c>
      <c r="T7">
        <f t="shared" si="0"/>
        <v>0</v>
      </c>
      <c r="U7">
        <f t="shared" si="0"/>
        <v>0</v>
      </c>
      <c r="V7">
        <f t="shared" si="0"/>
        <v>0</v>
      </c>
      <c r="W7">
        <f t="shared" si="0"/>
        <v>0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0</v>
      </c>
      <c r="AB7">
        <f t="shared" si="0"/>
        <v>0</v>
      </c>
      <c r="AC7">
        <f t="shared" si="0"/>
        <v>0</v>
      </c>
      <c r="AD7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1B38-C933-4B7B-9D5C-AC0762345E0E}">
  <dimension ref="A1:AK58"/>
  <sheetViews>
    <sheetView showGridLines="0" tabSelected="1" workbookViewId="0">
      <pane xSplit="4" ySplit="10" topLeftCell="E11" activePane="bottomRight" state="frozen"/>
      <selection pane="topRight"/>
      <selection pane="bottomLeft"/>
      <selection pane="bottomRight" activeCell="W20" sqref="W20"/>
    </sheetView>
  </sheetViews>
  <sheetFormatPr defaultColWidth="9.140625" defaultRowHeight="12.75"/>
  <cols>
    <col min="1" max="1" width="6.7109375" style="101" customWidth="1"/>
    <col min="2" max="2" width="3.7109375" style="102" customWidth="1"/>
    <col min="3" max="3" width="13" style="103" customWidth="1"/>
    <col min="4" max="4" width="35.7109375" style="104" customWidth="1"/>
    <col min="5" max="5" width="10.7109375" style="105" customWidth="1"/>
    <col min="6" max="6" width="5.28515625" style="106" customWidth="1"/>
    <col min="7" max="7" width="8.7109375" style="107" customWidth="1"/>
    <col min="8" max="9" width="9.7109375" style="107" hidden="1" customWidth="1"/>
    <col min="10" max="10" width="9.7109375" style="107" customWidth="1"/>
    <col min="11" max="11" width="7.42578125" style="108" hidden="1" customWidth="1"/>
    <col min="12" max="12" width="8.28515625" style="108" hidden="1" customWidth="1"/>
    <col min="13" max="13" width="9.140625" style="105"/>
    <col min="14" max="14" width="7" style="105" hidden="1" customWidth="1"/>
    <col min="15" max="15" width="3.5703125" style="106" hidden="1" customWidth="1"/>
    <col min="16" max="16" width="12.7109375" style="106" hidden="1" customWidth="1"/>
    <col min="17" max="19" width="13.28515625" style="105" hidden="1" customWidth="1"/>
    <col min="20" max="20" width="10.5703125" style="109" hidden="1" customWidth="1"/>
    <col min="21" max="21" width="10.28515625" style="109" hidden="1" customWidth="1"/>
    <col min="22" max="22" width="5.7109375" style="109" hidden="1" customWidth="1"/>
    <col min="23" max="23" width="9.140625" style="110"/>
    <col min="24" max="25" width="5.7109375" style="106" hidden="1" customWidth="1"/>
    <col min="26" max="26" width="7.5703125" style="106" hidden="1" customWidth="1"/>
    <col min="27" max="27" width="24.85546875" style="106" hidden="1" customWidth="1"/>
    <col min="28" max="28" width="4.28515625" style="106" hidden="1" customWidth="1"/>
    <col min="29" max="29" width="8.28515625" style="106" hidden="1" customWidth="1"/>
    <col min="30" max="30" width="8.7109375" style="106" hidden="1" customWidth="1"/>
    <col min="31" max="34" width="9.140625" style="106"/>
    <col min="35" max="35" width="9.140625" style="94"/>
    <col min="36" max="37" width="0" style="94" hidden="1" customWidth="1"/>
    <col min="38" max="16384" width="9.140625" style="94"/>
  </cols>
  <sheetData>
    <row r="1" spans="1:37" ht="24">
      <c r="A1" s="97" t="s">
        <v>147</v>
      </c>
      <c r="B1" s="94"/>
      <c r="C1" s="94"/>
      <c r="D1" s="94"/>
      <c r="E1" s="97" t="s">
        <v>148</v>
      </c>
      <c r="F1" s="94"/>
      <c r="G1" s="7"/>
      <c r="H1" s="94"/>
      <c r="I1" s="94"/>
      <c r="J1" s="7"/>
      <c r="K1" s="95"/>
      <c r="L1" s="94"/>
      <c r="M1" s="94"/>
      <c r="N1" s="94"/>
      <c r="O1" s="94"/>
      <c r="P1" s="94"/>
      <c r="Q1" s="96"/>
      <c r="R1" s="96"/>
      <c r="S1" s="96"/>
      <c r="T1" s="94"/>
      <c r="U1" s="94"/>
      <c r="V1" s="94"/>
      <c r="W1" s="94"/>
      <c r="X1" s="94"/>
      <c r="Y1" s="94"/>
      <c r="Z1" s="91" t="s">
        <v>4</v>
      </c>
      <c r="AA1" s="160" t="s">
        <v>5</v>
      </c>
      <c r="AB1" s="91" t="s">
        <v>6</v>
      </c>
      <c r="AC1" s="91" t="s">
        <v>7</v>
      </c>
      <c r="AD1" s="91" t="s">
        <v>8</v>
      </c>
      <c r="AE1" s="126" t="s">
        <v>9</v>
      </c>
      <c r="AF1" s="127" t="s">
        <v>10</v>
      </c>
      <c r="AG1" s="94"/>
      <c r="AH1" s="94"/>
    </row>
    <row r="2" spans="1:37">
      <c r="A2" s="97" t="s">
        <v>11</v>
      </c>
      <c r="B2" s="94"/>
      <c r="C2" s="94"/>
      <c r="D2" s="94"/>
      <c r="E2" s="97" t="s">
        <v>149</v>
      </c>
      <c r="F2" s="94"/>
      <c r="G2" s="7"/>
      <c r="H2" s="111"/>
      <c r="I2" s="94"/>
      <c r="J2" s="7"/>
      <c r="K2" s="95"/>
      <c r="L2" s="94"/>
      <c r="M2" s="94"/>
      <c r="N2" s="94"/>
      <c r="O2" s="94"/>
      <c r="P2" s="94"/>
      <c r="Q2" s="96"/>
      <c r="R2" s="96"/>
      <c r="S2" s="96"/>
      <c r="T2" s="94"/>
      <c r="U2" s="94"/>
      <c r="V2" s="94"/>
      <c r="W2" s="94"/>
      <c r="X2" s="94"/>
      <c r="Y2" s="94"/>
      <c r="Z2" s="91" t="s">
        <v>12</v>
      </c>
      <c r="AA2" s="92" t="s">
        <v>13</v>
      </c>
      <c r="AB2" s="92" t="s">
        <v>14</v>
      </c>
      <c r="AC2" s="92"/>
      <c r="AD2" s="93"/>
      <c r="AE2" s="126">
        <v>1</v>
      </c>
      <c r="AF2" s="128">
        <v>123.5</v>
      </c>
      <c r="AG2" s="94"/>
      <c r="AH2" s="94"/>
    </row>
    <row r="3" spans="1:37">
      <c r="A3" s="97" t="s">
        <v>1</v>
      </c>
      <c r="B3" s="94"/>
      <c r="C3" s="94"/>
      <c r="D3" s="94"/>
      <c r="E3" s="97" t="s">
        <v>150</v>
      </c>
      <c r="F3" s="94"/>
      <c r="G3" s="7"/>
      <c r="H3" s="94"/>
      <c r="I3" s="94"/>
      <c r="J3" s="7"/>
      <c r="K3" s="95"/>
      <c r="L3" s="94"/>
      <c r="M3" s="94"/>
      <c r="N3" s="94"/>
      <c r="O3" s="94"/>
      <c r="P3" s="94"/>
      <c r="Q3" s="96"/>
      <c r="R3" s="96"/>
      <c r="S3" s="96"/>
      <c r="T3" s="94"/>
      <c r="U3" s="94"/>
      <c r="V3" s="94"/>
      <c r="W3" s="94"/>
      <c r="X3" s="94"/>
      <c r="Y3" s="94"/>
      <c r="Z3" s="91" t="s">
        <v>15</v>
      </c>
      <c r="AA3" s="92" t="s">
        <v>16</v>
      </c>
      <c r="AB3" s="92" t="s">
        <v>14</v>
      </c>
      <c r="AC3" s="92" t="s">
        <v>17</v>
      </c>
      <c r="AD3" s="93" t="s">
        <v>18</v>
      </c>
      <c r="AE3" s="126">
        <v>2</v>
      </c>
      <c r="AF3" s="129">
        <v>123.46</v>
      </c>
      <c r="AG3" s="94"/>
      <c r="AH3" s="94"/>
    </row>
    <row r="4" spans="1:37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6"/>
      <c r="R4" s="96"/>
      <c r="S4" s="96"/>
      <c r="T4" s="94"/>
      <c r="U4" s="94"/>
      <c r="V4" s="94"/>
      <c r="W4" s="94"/>
      <c r="X4" s="94"/>
      <c r="Y4" s="94"/>
      <c r="Z4" s="91" t="s">
        <v>19</v>
      </c>
      <c r="AA4" s="92" t="s">
        <v>20</v>
      </c>
      <c r="AB4" s="92" t="s">
        <v>14</v>
      </c>
      <c r="AC4" s="92"/>
      <c r="AD4" s="93"/>
      <c r="AE4" s="126">
        <v>3</v>
      </c>
      <c r="AF4" s="130">
        <v>123.45699999999999</v>
      </c>
      <c r="AG4" s="94"/>
      <c r="AH4" s="94"/>
    </row>
    <row r="5" spans="1:37">
      <c r="A5" s="97" t="s">
        <v>264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6"/>
      <c r="R5" s="96"/>
      <c r="S5" s="96"/>
      <c r="T5" s="94"/>
      <c r="U5" s="94"/>
      <c r="V5" s="94"/>
      <c r="W5" s="94"/>
      <c r="X5" s="94"/>
      <c r="Y5" s="94"/>
      <c r="Z5" s="91" t="s">
        <v>21</v>
      </c>
      <c r="AA5" s="92" t="s">
        <v>16</v>
      </c>
      <c r="AB5" s="92" t="s">
        <v>14</v>
      </c>
      <c r="AC5" s="92" t="s">
        <v>17</v>
      </c>
      <c r="AD5" s="93" t="s">
        <v>18</v>
      </c>
      <c r="AE5" s="126">
        <v>4</v>
      </c>
      <c r="AF5" s="131">
        <v>123.4567</v>
      </c>
      <c r="AG5" s="94"/>
      <c r="AH5" s="94"/>
    </row>
    <row r="6" spans="1:37">
      <c r="A6" s="97" t="s">
        <v>151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6"/>
      <c r="R6" s="96"/>
      <c r="S6" s="96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126" t="s">
        <v>22</v>
      </c>
      <c r="AF6" s="129">
        <v>123.46</v>
      </c>
      <c r="AG6" s="94"/>
      <c r="AH6" s="94"/>
    </row>
    <row r="7" spans="1:37">
      <c r="A7" s="97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6"/>
      <c r="R7" s="96"/>
      <c r="S7" s="96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</row>
    <row r="8" spans="1:37" ht="13.5">
      <c r="A8" s="94" t="s">
        <v>152</v>
      </c>
      <c r="B8" s="2"/>
      <c r="C8" s="111"/>
      <c r="D8" s="98" t="str">
        <f>CONCATENATE(AA2," ",AB2," ",AC2," ",AD2)</f>
        <v xml:space="preserve">Prehľad rozpočtových nákladov v EUR  </v>
      </c>
      <c r="E8" s="96"/>
      <c r="F8" s="94"/>
      <c r="G8" s="7"/>
      <c r="H8" s="7"/>
      <c r="I8" s="7"/>
      <c r="J8" s="7"/>
      <c r="K8" s="95"/>
      <c r="L8" s="95"/>
      <c r="M8" s="96"/>
      <c r="N8" s="96"/>
      <c r="O8" s="94"/>
      <c r="P8" s="94"/>
      <c r="Q8" s="96"/>
      <c r="R8" s="96"/>
      <c r="S8" s="96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</row>
    <row r="9" spans="1:37">
      <c r="A9" s="99" t="s">
        <v>23</v>
      </c>
      <c r="B9" s="99" t="s">
        <v>24</v>
      </c>
      <c r="C9" s="99" t="s">
        <v>25</v>
      </c>
      <c r="D9" s="99" t="s">
        <v>26</v>
      </c>
      <c r="E9" s="99" t="s">
        <v>27</v>
      </c>
      <c r="F9" s="99" t="s">
        <v>28</v>
      </c>
      <c r="G9" s="99" t="s">
        <v>29</v>
      </c>
      <c r="H9" s="99" t="s">
        <v>30</v>
      </c>
      <c r="I9" s="99" t="s">
        <v>31</v>
      </c>
      <c r="J9" s="99" t="s">
        <v>32</v>
      </c>
      <c r="K9" s="113" t="s">
        <v>33</v>
      </c>
      <c r="L9" s="114"/>
      <c r="M9" s="115" t="s">
        <v>34</v>
      </c>
      <c r="N9" s="114"/>
      <c r="O9" s="99" t="s">
        <v>3</v>
      </c>
      <c r="P9" s="116" t="s">
        <v>35</v>
      </c>
      <c r="Q9" s="99" t="s">
        <v>27</v>
      </c>
      <c r="R9" s="99" t="s">
        <v>27</v>
      </c>
      <c r="S9" s="116" t="s">
        <v>27</v>
      </c>
      <c r="T9" s="118" t="s">
        <v>36</v>
      </c>
      <c r="U9" s="119" t="s">
        <v>37</v>
      </c>
      <c r="V9" s="120" t="s">
        <v>38</v>
      </c>
      <c r="W9" s="99" t="s">
        <v>39</v>
      </c>
      <c r="X9" s="99" t="s">
        <v>40</v>
      </c>
      <c r="Y9" s="99" t="s">
        <v>41</v>
      </c>
      <c r="Z9" s="132" t="s">
        <v>42</v>
      </c>
      <c r="AA9" s="132" t="s">
        <v>43</v>
      </c>
      <c r="AB9" s="99" t="s">
        <v>38</v>
      </c>
      <c r="AC9" s="99" t="s">
        <v>44</v>
      </c>
      <c r="AD9" s="99" t="s">
        <v>45</v>
      </c>
      <c r="AE9" s="133" t="s">
        <v>46</v>
      </c>
      <c r="AF9" s="133" t="s">
        <v>47</v>
      </c>
      <c r="AG9" s="133" t="s">
        <v>27</v>
      </c>
      <c r="AH9" s="133" t="s">
        <v>48</v>
      </c>
      <c r="AJ9" s="94" t="s">
        <v>157</v>
      </c>
      <c r="AK9" s="94" t="s">
        <v>159</v>
      </c>
    </row>
    <row r="10" spans="1:37">
      <c r="A10" s="100" t="s">
        <v>49</v>
      </c>
      <c r="B10" s="100" t="s">
        <v>50</v>
      </c>
      <c r="C10" s="112"/>
      <c r="D10" s="100" t="s">
        <v>51</v>
      </c>
      <c r="E10" s="100" t="s">
        <v>52</v>
      </c>
      <c r="F10" s="100" t="s">
        <v>53</v>
      </c>
      <c r="G10" s="100" t="s">
        <v>54</v>
      </c>
      <c r="H10" s="100" t="s">
        <v>55</v>
      </c>
      <c r="I10" s="100" t="s">
        <v>56</v>
      </c>
      <c r="J10" s="100"/>
      <c r="K10" s="100" t="s">
        <v>29</v>
      </c>
      <c r="L10" s="100" t="s">
        <v>32</v>
      </c>
      <c r="M10" s="117" t="s">
        <v>29</v>
      </c>
      <c r="N10" s="100" t="s">
        <v>32</v>
      </c>
      <c r="O10" s="100" t="s">
        <v>57</v>
      </c>
      <c r="P10" s="117"/>
      <c r="Q10" s="100" t="s">
        <v>58</v>
      </c>
      <c r="R10" s="100" t="s">
        <v>59</v>
      </c>
      <c r="S10" s="117" t="s">
        <v>60</v>
      </c>
      <c r="T10" s="121" t="s">
        <v>61</v>
      </c>
      <c r="U10" s="122" t="s">
        <v>62</v>
      </c>
      <c r="V10" s="123" t="s">
        <v>63</v>
      </c>
      <c r="W10" s="124"/>
      <c r="X10" s="125"/>
      <c r="Y10" s="125"/>
      <c r="Z10" s="134" t="s">
        <v>64</v>
      </c>
      <c r="AA10" s="134" t="s">
        <v>49</v>
      </c>
      <c r="AB10" s="100" t="s">
        <v>65</v>
      </c>
      <c r="AC10" s="125"/>
      <c r="AD10" s="125"/>
      <c r="AE10" s="135"/>
      <c r="AF10" s="135"/>
      <c r="AG10" s="135"/>
      <c r="AH10" s="135"/>
      <c r="AJ10" s="94" t="s">
        <v>158</v>
      </c>
      <c r="AK10" s="94" t="s">
        <v>160</v>
      </c>
    </row>
    <row r="12" spans="1:37">
      <c r="B12" s="148" t="s">
        <v>161</v>
      </c>
    </row>
    <row r="13" spans="1:37">
      <c r="B13" s="103" t="s">
        <v>162</v>
      </c>
    </row>
    <row r="14" spans="1:37">
      <c r="A14" s="101" t="s">
        <v>163</v>
      </c>
      <c r="B14" s="102" t="s">
        <v>164</v>
      </c>
      <c r="C14" s="103" t="s">
        <v>165</v>
      </c>
      <c r="D14" s="104" t="s">
        <v>166</v>
      </c>
      <c r="E14" s="105">
        <v>16.2</v>
      </c>
      <c r="F14" s="106" t="s">
        <v>167</v>
      </c>
      <c r="H14" s="107">
        <f>ROUND(E14*G14,2)</f>
        <v>0</v>
      </c>
      <c r="I14" s="107" t="s">
        <v>2</v>
      </c>
      <c r="J14" s="107">
        <f>ROUND(E14*G14,2)</f>
        <v>0</v>
      </c>
      <c r="L14" s="108">
        <f>E14*K14</f>
        <v>0</v>
      </c>
      <c r="N14" s="105">
        <f>E14*M14</f>
        <v>0</v>
      </c>
      <c r="P14" s="106" t="s">
        <v>168</v>
      </c>
      <c r="V14" s="109" t="s">
        <v>97</v>
      </c>
      <c r="X14" s="103" t="s">
        <v>169</v>
      </c>
      <c r="Y14" s="103" t="s">
        <v>165</v>
      </c>
      <c r="Z14" s="106" t="s">
        <v>170</v>
      </c>
      <c r="AJ14" s="94" t="s">
        <v>171</v>
      </c>
      <c r="AK14" s="94" t="s">
        <v>172</v>
      </c>
    </row>
    <row r="15" spans="1:37">
      <c r="D15" s="149" t="s">
        <v>173</v>
      </c>
      <c r="E15" s="150"/>
      <c r="F15" s="151"/>
      <c r="G15" s="152"/>
      <c r="H15" s="152"/>
      <c r="I15" s="152"/>
      <c r="J15" s="152"/>
      <c r="K15" s="153"/>
      <c r="L15" s="153"/>
      <c r="M15" s="150"/>
      <c r="N15" s="150"/>
      <c r="O15" s="151"/>
      <c r="P15" s="151"/>
      <c r="Q15" s="150"/>
      <c r="R15" s="150"/>
      <c r="S15" s="150"/>
      <c r="T15" s="154"/>
      <c r="U15" s="154"/>
      <c r="V15" s="154" t="s">
        <v>0</v>
      </c>
      <c r="W15" s="155"/>
      <c r="X15" s="151"/>
    </row>
    <row r="16" spans="1:37">
      <c r="A16" s="101" t="s">
        <v>163</v>
      </c>
      <c r="B16" s="102" t="s">
        <v>164</v>
      </c>
      <c r="C16" s="103" t="s">
        <v>174</v>
      </c>
      <c r="D16" s="104" t="s">
        <v>175</v>
      </c>
      <c r="E16" s="105">
        <v>16.2</v>
      </c>
      <c r="F16" s="106" t="s">
        <v>167</v>
      </c>
      <c r="H16" s="107">
        <f>ROUND(E16*G16,2)</f>
        <v>0</v>
      </c>
      <c r="I16" s="107" t="s">
        <v>2</v>
      </c>
      <c r="J16" s="107">
        <f>ROUND(E16*G16,2)</f>
        <v>0</v>
      </c>
      <c r="L16" s="108">
        <f>E16*K16</f>
        <v>0</v>
      </c>
      <c r="N16" s="105">
        <f>E16*M16</f>
        <v>0</v>
      </c>
      <c r="P16" s="106" t="s">
        <v>168</v>
      </c>
      <c r="V16" s="109" t="s">
        <v>97</v>
      </c>
      <c r="X16" s="103" t="s">
        <v>176</v>
      </c>
      <c r="Y16" s="103" t="s">
        <v>174</v>
      </c>
      <c r="Z16" s="106" t="s">
        <v>170</v>
      </c>
      <c r="AJ16" s="94" t="s">
        <v>171</v>
      </c>
      <c r="AK16" s="94" t="s">
        <v>172</v>
      </c>
    </row>
    <row r="17" spans="1:37">
      <c r="D17" s="149" t="s">
        <v>177</v>
      </c>
      <c r="E17" s="150"/>
      <c r="F17" s="151"/>
      <c r="G17" s="152"/>
      <c r="H17" s="152"/>
      <c r="I17" s="152"/>
      <c r="J17" s="152"/>
      <c r="K17" s="153"/>
      <c r="L17" s="153"/>
      <c r="M17" s="150"/>
      <c r="N17" s="150"/>
      <c r="O17" s="151"/>
      <c r="P17" s="151"/>
      <c r="Q17" s="150"/>
      <c r="R17" s="150"/>
      <c r="S17" s="150"/>
      <c r="T17" s="154"/>
      <c r="U17" s="154"/>
      <c r="V17" s="154" t="s">
        <v>0</v>
      </c>
      <c r="W17" s="155"/>
      <c r="X17" s="151"/>
    </row>
    <row r="18" spans="1:37">
      <c r="A18" s="101" t="s">
        <v>163</v>
      </c>
      <c r="B18" s="102" t="s">
        <v>178</v>
      </c>
      <c r="C18" s="103" t="s">
        <v>179</v>
      </c>
      <c r="D18" s="104" t="s">
        <v>180</v>
      </c>
      <c r="E18" s="105">
        <v>7.2</v>
      </c>
      <c r="F18" s="106" t="s">
        <v>167</v>
      </c>
      <c r="H18" s="107">
        <f>ROUND(E18*G18,2)</f>
        <v>0</v>
      </c>
      <c r="I18" s="107" t="s">
        <v>2</v>
      </c>
      <c r="J18" s="107">
        <f>ROUND(E18*G18,2)</f>
        <v>0</v>
      </c>
      <c r="L18" s="108">
        <f>E18*K18</f>
        <v>0</v>
      </c>
      <c r="N18" s="105">
        <f>E18*M18</f>
        <v>0</v>
      </c>
      <c r="P18" s="106" t="s">
        <v>168</v>
      </c>
      <c r="V18" s="109" t="s">
        <v>97</v>
      </c>
      <c r="X18" s="103" t="s">
        <v>181</v>
      </c>
      <c r="Y18" s="103" t="s">
        <v>179</v>
      </c>
      <c r="Z18" s="106" t="s">
        <v>182</v>
      </c>
      <c r="AJ18" s="94" t="s">
        <v>171</v>
      </c>
      <c r="AK18" s="94" t="s">
        <v>172</v>
      </c>
    </row>
    <row r="19" spans="1:37">
      <c r="D19" s="149" t="s">
        <v>183</v>
      </c>
      <c r="E19" s="150"/>
      <c r="F19" s="151"/>
      <c r="G19" s="152"/>
      <c r="H19" s="152"/>
      <c r="I19" s="152"/>
      <c r="J19" s="152"/>
      <c r="K19" s="153"/>
      <c r="L19" s="153"/>
      <c r="M19" s="150"/>
      <c r="N19" s="150"/>
      <c r="O19" s="151"/>
      <c r="P19" s="151"/>
      <c r="Q19" s="150"/>
      <c r="R19" s="150"/>
      <c r="S19" s="150"/>
      <c r="T19" s="154"/>
      <c r="U19" s="154"/>
      <c r="V19" s="154" t="s">
        <v>0</v>
      </c>
      <c r="W19" s="155"/>
      <c r="X19" s="151"/>
    </row>
    <row r="20" spans="1:37" ht="25.5">
      <c r="D20" s="149" t="s">
        <v>184</v>
      </c>
      <c r="E20" s="150"/>
      <c r="F20" s="151"/>
      <c r="G20" s="152"/>
      <c r="H20" s="152"/>
      <c r="I20" s="152"/>
      <c r="J20" s="152"/>
      <c r="K20" s="153"/>
      <c r="L20" s="153"/>
      <c r="M20" s="150"/>
      <c r="N20" s="150"/>
      <c r="O20" s="151"/>
      <c r="P20" s="151"/>
      <c r="Q20" s="150"/>
      <c r="R20" s="150"/>
      <c r="S20" s="150"/>
      <c r="T20" s="154"/>
      <c r="U20" s="154"/>
      <c r="V20" s="154" t="s">
        <v>0</v>
      </c>
      <c r="W20" s="155"/>
      <c r="X20" s="151"/>
    </row>
    <row r="21" spans="1:37">
      <c r="A21" s="101" t="s">
        <v>163</v>
      </c>
      <c r="B21" s="102" t="s">
        <v>178</v>
      </c>
      <c r="C21" s="103" t="s">
        <v>185</v>
      </c>
      <c r="D21" s="104" t="s">
        <v>186</v>
      </c>
      <c r="E21" s="105">
        <v>7.2</v>
      </c>
      <c r="F21" s="106" t="s">
        <v>167</v>
      </c>
      <c r="H21" s="107">
        <f>ROUND(E21*G21,2)</f>
        <v>0</v>
      </c>
      <c r="I21" s="107" t="s">
        <v>2</v>
      </c>
      <c r="J21" s="107">
        <f>ROUND(E21*G21,2)</f>
        <v>0</v>
      </c>
      <c r="L21" s="108">
        <f>E21*K21</f>
        <v>0</v>
      </c>
      <c r="N21" s="105">
        <f>E21*M21</f>
        <v>0</v>
      </c>
      <c r="P21" s="106" t="s">
        <v>168</v>
      </c>
      <c r="V21" s="109" t="s">
        <v>97</v>
      </c>
      <c r="X21" s="103" t="s">
        <v>187</v>
      </c>
      <c r="Y21" s="103" t="s">
        <v>185</v>
      </c>
      <c r="Z21" s="106" t="s">
        <v>182</v>
      </c>
      <c r="AJ21" s="94" t="s">
        <v>171</v>
      </c>
      <c r="AK21" s="94" t="s">
        <v>172</v>
      </c>
    </row>
    <row r="22" spans="1:37">
      <c r="D22" s="149" t="s">
        <v>188</v>
      </c>
      <c r="E22" s="150"/>
      <c r="F22" s="151"/>
      <c r="G22" s="152"/>
      <c r="H22" s="152"/>
      <c r="I22" s="152"/>
      <c r="J22" s="152"/>
      <c r="K22" s="153"/>
      <c r="L22" s="153"/>
      <c r="M22" s="150"/>
      <c r="N22" s="150"/>
      <c r="O22" s="151"/>
      <c r="P22" s="151"/>
      <c r="Q22" s="150"/>
      <c r="R22" s="150"/>
      <c r="S22" s="150"/>
      <c r="T22" s="154"/>
      <c r="U22" s="154"/>
      <c r="V22" s="154" t="s">
        <v>0</v>
      </c>
      <c r="W22" s="155"/>
      <c r="X22" s="151"/>
    </row>
    <row r="23" spans="1:37" ht="25.5">
      <c r="A23" s="101" t="s">
        <v>163</v>
      </c>
      <c r="B23" s="102" t="s">
        <v>178</v>
      </c>
      <c r="C23" s="103" t="s">
        <v>189</v>
      </c>
      <c r="D23" s="104" t="s">
        <v>190</v>
      </c>
      <c r="E23" s="105">
        <v>23.4</v>
      </c>
      <c r="F23" s="106" t="s">
        <v>167</v>
      </c>
      <c r="H23" s="107">
        <f>ROUND(E23*G23,2)</f>
        <v>0</v>
      </c>
      <c r="I23" s="107" t="s">
        <v>2</v>
      </c>
      <c r="J23" s="107">
        <f>ROUND(E23*G23,2)</f>
        <v>0</v>
      </c>
      <c r="L23" s="108">
        <f>E23*K23</f>
        <v>0</v>
      </c>
      <c r="N23" s="105">
        <f>E23*M23</f>
        <v>0</v>
      </c>
      <c r="P23" s="106" t="s">
        <v>168</v>
      </c>
      <c r="V23" s="109" t="s">
        <v>97</v>
      </c>
      <c r="X23" s="103" t="s">
        <v>191</v>
      </c>
      <c r="Y23" s="103" t="s">
        <v>189</v>
      </c>
      <c r="Z23" s="106" t="s">
        <v>170</v>
      </c>
      <c r="AJ23" s="94" t="s">
        <v>171</v>
      </c>
      <c r="AK23" s="94" t="s">
        <v>172</v>
      </c>
    </row>
    <row r="24" spans="1:37">
      <c r="D24" s="149" t="s">
        <v>192</v>
      </c>
      <c r="E24" s="150"/>
      <c r="F24" s="151"/>
      <c r="G24" s="152"/>
      <c r="H24" s="152"/>
      <c r="I24" s="152"/>
      <c r="J24" s="152"/>
      <c r="K24" s="153"/>
      <c r="L24" s="153"/>
      <c r="M24" s="150"/>
      <c r="N24" s="150"/>
      <c r="O24" s="151"/>
      <c r="P24" s="151"/>
      <c r="Q24" s="150"/>
      <c r="R24" s="150"/>
      <c r="S24" s="150"/>
      <c r="T24" s="154"/>
      <c r="U24" s="154"/>
      <c r="V24" s="154" t="s">
        <v>0</v>
      </c>
      <c r="W24" s="155"/>
      <c r="X24" s="151"/>
    </row>
    <row r="25" spans="1:37">
      <c r="A25" s="101" t="s">
        <v>163</v>
      </c>
      <c r="B25" s="102" t="s">
        <v>178</v>
      </c>
      <c r="C25" s="103" t="s">
        <v>193</v>
      </c>
      <c r="D25" s="104" t="s">
        <v>194</v>
      </c>
      <c r="E25" s="105">
        <v>23.4</v>
      </c>
      <c r="F25" s="106" t="s">
        <v>167</v>
      </c>
      <c r="H25" s="107">
        <f>ROUND(E25*G25,2)</f>
        <v>0</v>
      </c>
      <c r="I25" s="107" t="s">
        <v>2</v>
      </c>
      <c r="J25" s="107">
        <f>ROUND(E25*G25,2)</f>
        <v>0</v>
      </c>
      <c r="L25" s="108">
        <f>E25*K25</f>
        <v>0</v>
      </c>
      <c r="N25" s="105">
        <f>E25*M25</f>
        <v>0</v>
      </c>
      <c r="P25" s="106" t="s">
        <v>168</v>
      </c>
      <c r="V25" s="109" t="s">
        <v>97</v>
      </c>
      <c r="X25" s="103" t="s">
        <v>195</v>
      </c>
      <c r="Y25" s="103" t="s">
        <v>193</v>
      </c>
      <c r="Z25" s="106" t="s">
        <v>170</v>
      </c>
      <c r="AJ25" s="94" t="s">
        <v>171</v>
      </c>
      <c r="AK25" s="94" t="s">
        <v>172</v>
      </c>
    </row>
    <row r="26" spans="1:37">
      <c r="D26" s="156" t="s">
        <v>196</v>
      </c>
      <c r="E26" s="157">
        <f>J26</f>
        <v>0</v>
      </c>
      <c r="H26" s="157">
        <f>SUM(H12:H25)</f>
        <v>0</v>
      </c>
      <c r="I26" s="157">
        <f>SUM(I12:I25)</f>
        <v>0</v>
      </c>
      <c r="J26" s="157">
        <f>SUM(J12:J25)</f>
        <v>0</v>
      </c>
      <c r="L26" s="158">
        <f>SUM(L12:L25)</f>
        <v>0</v>
      </c>
      <c r="N26" s="159">
        <f>SUM(N12:N25)</f>
        <v>0</v>
      </c>
      <c r="W26" s="110">
        <f>SUM(W12:W25)</f>
        <v>0</v>
      </c>
    </row>
    <row r="28" spans="1:37">
      <c r="B28" s="103" t="s">
        <v>197</v>
      </c>
    </row>
    <row r="29" spans="1:37">
      <c r="A29" s="101" t="s">
        <v>163</v>
      </c>
      <c r="B29" s="102" t="s">
        <v>198</v>
      </c>
      <c r="C29" s="103" t="s">
        <v>199</v>
      </c>
      <c r="D29" s="104" t="s">
        <v>200</v>
      </c>
      <c r="E29" s="105">
        <v>302.5</v>
      </c>
      <c r="F29" s="106" t="s">
        <v>201</v>
      </c>
      <c r="H29" s="107">
        <f>ROUND(E29*G29,2)</f>
        <v>0</v>
      </c>
      <c r="I29" s="107" t="s">
        <v>2</v>
      </c>
      <c r="J29" s="107">
        <f>ROUND(E29*G29,2)</f>
        <v>0</v>
      </c>
      <c r="K29" s="108">
        <v>8.0030000000000004E-2</v>
      </c>
      <c r="L29" s="108">
        <f>E29*K29</f>
        <v>24.209075000000002</v>
      </c>
      <c r="N29" s="105">
        <f>E29*M29</f>
        <v>0</v>
      </c>
      <c r="P29" s="106" t="s">
        <v>168</v>
      </c>
      <c r="V29" s="109" t="s">
        <v>97</v>
      </c>
      <c r="X29" s="103" t="s">
        <v>202</v>
      </c>
      <c r="Y29" s="103" t="s">
        <v>199</v>
      </c>
      <c r="Z29" s="106" t="s">
        <v>203</v>
      </c>
      <c r="AJ29" s="94" t="s">
        <v>171</v>
      </c>
      <c r="AK29" s="94" t="s">
        <v>172</v>
      </c>
    </row>
    <row r="30" spans="1:37">
      <c r="D30" s="149" t="s">
        <v>204</v>
      </c>
      <c r="E30" s="150"/>
      <c r="F30" s="151"/>
      <c r="G30" s="152"/>
      <c r="H30" s="152"/>
      <c r="I30" s="152"/>
      <c r="J30" s="152"/>
      <c r="K30" s="153"/>
      <c r="L30" s="153"/>
      <c r="M30" s="150"/>
      <c r="N30" s="150"/>
      <c r="O30" s="151"/>
      <c r="P30" s="151"/>
      <c r="Q30" s="150"/>
      <c r="R30" s="150"/>
      <c r="S30" s="150"/>
      <c r="T30" s="154"/>
      <c r="U30" s="154"/>
      <c r="V30" s="154" t="s">
        <v>0</v>
      </c>
      <c r="W30" s="155"/>
      <c r="X30" s="151"/>
    </row>
    <row r="31" spans="1:37">
      <c r="D31" s="149" t="s">
        <v>205</v>
      </c>
      <c r="E31" s="150"/>
      <c r="F31" s="151"/>
      <c r="G31" s="152"/>
      <c r="H31" s="152"/>
      <c r="I31" s="152"/>
      <c r="J31" s="152"/>
      <c r="K31" s="153"/>
      <c r="L31" s="153"/>
      <c r="M31" s="150"/>
      <c r="N31" s="150"/>
      <c r="O31" s="151"/>
      <c r="P31" s="151"/>
      <c r="Q31" s="150"/>
      <c r="R31" s="150"/>
      <c r="S31" s="150"/>
      <c r="T31" s="154"/>
      <c r="U31" s="154"/>
      <c r="V31" s="154" t="s">
        <v>0</v>
      </c>
      <c r="W31" s="155"/>
      <c r="X31" s="151"/>
    </row>
    <row r="32" spans="1:37">
      <c r="D32" s="149" t="s">
        <v>206</v>
      </c>
      <c r="E32" s="150"/>
      <c r="F32" s="151"/>
      <c r="G32" s="152"/>
      <c r="H32" s="152"/>
      <c r="I32" s="152"/>
      <c r="J32" s="152"/>
      <c r="K32" s="153"/>
      <c r="L32" s="153"/>
      <c r="M32" s="150"/>
      <c r="N32" s="150"/>
      <c r="O32" s="151"/>
      <c r="P32" s="151"/>
      <c r="Q32" s="150"/>
      <c r="R32" s="150"/>
      <c r="S32" s="150"/>
      <c r="T32" s="154"/>
      <c r="U32" s="154"/>
      <c r="V32" s="154" t="s">
        <v>0</v>
      </c>
      <c r="W32" s="155"/>
      <c r="X32" s="151"/>
    </row>
    <row r="33" spans="1:37">
      <c r="A33" s="101" t="s">
        <v>163</v>
      </c>
      <c r="B33" s="102" t="s">
        <v>198</v>
      </c>
      <c r="C33" s="103" t="s">
        <v>207</v>
      </c>
      <c r="D33" s="104" t="s">
        <v>208</v>
      </c>
      <c r="E33" s="105">
        <v>27</v>
      </c>
      <c r="F33" s="106" t="s">
        <v>201</v>
      </c>
      <c r="H33" s="107">
        <f>ROUND(E33*G33,2)</f>
        <v>0</v>
      </c>
      <c r="I33" s="107" t="s">
        <v>2</v>
      </c>
      <c r="J33" s="107">
        <f>ROUND(E33*G33,2)</f>
        <v>0</v>
      </c>
      <c r="K33" s="108">
        <v>9.8199999999999996E-2</v>
      </c>
      <c r="L33" s="108">
        <f>E33*K33</f>
        <v>2.6513999999999998</v>
      </c>
      <c r="N33" s="105">
        <f>E33*M33</f>
        <v>0</v>
      </c>
      <c r="P33" s="106" t="s">
        <v>168</v>
      </c>
      <c r="V33" s="109" t="s">
        <v>97</v>
      </c>
      <c r="X33" s="103" t="s">
        <v>209</v>
      </c>
      <c r="Y33" s="103" t="s">
        <v>207</v>
      </c>
      <c r="Z33" s="106" t="s">
        <v>203</v>
      </c>
      <c r="AJ33" s="94" t="s">
        <v>171</v>
      </c>
      <c r="AK33" s="94" t="s">
        <v>172</v>
      </c>
    </row>
    <row r="34" spans="1:37">
      <c r="D34" s="149" t="s">
        <v>210</v>
      </c>
      <c r="E34" s="150"/>
      <c r="F34" s="151"/>
      <c r="G34" s="152"/>
      <c r="H34" s="152"/>
      <c r="I34" s="152"/>
      <c r="J34" s="152"/>
      <c r="K34" s="153"/>
      <c r="L34" s="153"/>
      <c r="M34" s="150"/>
      <c r="N34" s="150"/>
      <c r="O34" s="151"/>
      <c r="P34" s="151"/>
      <c r="Q34" s="150"/>
      <c r="R34" s="150"/>
      <c r="S34" s="150"/>
      <c r="T34" s="154"/>
      <c r="U34" s="154"/>
      <c r="V34" s="154" t="s">
        <v>0</v>
      </c>
      <c r="W34" s="155"/>
      <c r="X34" s="151"/>
    </row>
    <row r="35" spans="1:37">
      <c r="A35" s="101" t="s">
        <v>163</v>
      </c>
      <c r="B35" s="102" t="s">
        <v>198</v>
      </c>
      <c r="C35" s="103" t="s">
        <v>211</v>
      </c>
      <c r="D35" s="104" t="s">
        <v>212</v>
      </c>
      <c r="E35" s="105">
        <v>32</v>
      </c>
      <c r="F35" s="106" t="s">
        <v>201</v>
      </c>
      <c r="H35" s="107">
        <f>ROUND(E35*G35,2)</f>
        <v>0</v>
      </c>
      <c r="I35" s="107" t="s">
        <v>2</v>
      </c>
      <c r="J35" s="107">
        <f>ROUND(E35*G35,2)</f>
        <v>0</v>
      </c>
      <c r="K35" s="108">
        <v>0.27994000000000002</v>
      </c>
      <c r="L35" s="108">
        <f>E35*K35</f>
        <v>8.9580800000000007</v>
      </c>
      <c r="N35" s="105">
        <f>E35*M35</f>
        <v>0</v>
      </c>
      <c r="P35" s="106" t="s">
        <v>168</v>
      </c>
      <c r="V35" s="109" t="s">
        <v>97</v>
      </c>
      <c r="X35" s="103" t="s">
        <v>213</v>
      </c>
      <c r="Y35" s="103" t="s">
        <v>211</v>
      </c>
      <c r="Z35" s="106" t="s">
        <v>203</v>
      </c>
      <c r="AJ35" s="94" t="s">
        <v>171</v>
      </c>
      <c r="AK35" s="94" t="s">
        <v>172</v>
      </c>
    </row>
    <row r="36" spans="1:37">
      <c r="D36" s="149" t="s">
        <v>214</v>
      </c>
      <c r="E36" s="150"/>
      <c r="F36" s="151"/>
      <c r="G36" s="152"/>
      <c r="H36" s="152"/>
      <c r="I36" s="152"/>
      <c r="J36" s="152"/>
      <c r="K36" s="153"/>
      <c r="L36" s="153"/>
      <c r="M36" s="150"/>
      <c r="N36" s="150"/>
      <c r="O36" s="151"/>
      <c r="P36" s="151"/>
      <c r="Q36" s="150"/>
      <c r="R36" s="150"/>
      <c r="S36" s="150"/>
      <c r="T36" s="154"/>
      <c r="U36" s="154"/>
      <c r="V36" s="154" t="s">
        <v>0</v>
      </c>
      <c r="W36" s="155"/>
      <c r="X36" s="151"/>
    </row>
    <row r="37" spans="1:37">
      <c r="A37" s="101" t="s">
        <v>163</v>
      </c>
      <c r="B37" s="102" t="s">
        <v>198</v>
      </c>
      <c r="C37" s="103" t="s">
        <v>215</v>
      </c>
      <c r="D37" s="104" t="s">
        <v>216</v>
      </c>
      <c r="E37" s="105">
        <v>32</v>
      </c>
      <c r="F37" s="106" t="s">
        <v>201</v>
      </c>
      <c r="H37" s="107">
        <f>ROUND(E37*G37,2)</f>
        <v>0</v>
      </c>
      <c r="I37" s="107" t="s">
        <v>2</v>
      </c>
      <c r="J37" s="107">
        <f>ROUND(E37*G37,2)</f>
        <v>0</v>
      </c>
      <c r="K37" s="108">
        <v>0.37080000000000002</v>
      </c>
      <c r="L37" s="108">
        <f>E37*K37</f>
        <v>11.865600000000001</v>
      </c>
      <c r="N37" s="105">
        <f>E37*M37</f>
        <v>0</v>
      </c>
      <c r="P37" s="106" t="s">
        <v>168</v>
      </c>
      <c r="V37" s="109" t="s">
        <v>97</v>
      </c>
      <c r="X37" s="103" t="s">
        <v>217</v>
      </c>
      <c r="Y37" s="103" t="s">
        <v>215</v>
      </c>
      <c r="Z37" s="106" t="s">
        <v>203</v>
      </c>
      <c r="AJ37" s="94" t="s">
        <v>171</v>
      </c>
      <c r="AK37" s="94" t="s">
        <v>172</v>
      </c>
    </row>
    <row r="38" spans="1:37">
      <c r="D38" s="149" t="s">
        <v>218</v>
      </c>
      <c r="E38" s="150"/>
      <c r="F38" s="151"/>
      <c r="G38" s="152"/>
      <c r="H38" s="152"/>
      <c r="I38" s="152"/>
      <c r="J38" s="152"/>
      <c r="K38" s="153"/>
      <c r="L38" s="153"/>
      <c r="M38" s="150"/>
      <c r="N38" s="150"/>
      <c r="O38" s="151"/>
      <c r="P38" s="151"/>
      <c r="Q38" s="150"/>
      <c r="R38" s="150"/>
      <c r="S38" s="150"/>
      <c r="T38" s="154"/>
      <c r="U38" s="154"/>
      <c r="V38" s="154" t="s">
        <v>0</v>
      </c>
      <c r="W38" s="155"/>
      <c r="X38" s="151"/>
    </row>
    <row r="39" spans="1:37" ht="25.5">
      <c r="A39" s="101" t="s">
        <v>163</v>
      </c>
      <c r="B39" s="102" t="s">
        <v>178</v>
      </c>
      <c r="C39" s="103" t="s">
        <v>219</v>
      </c>
      <c r="D39" s="104" t="s">
        <v>220</v>
      </c>
      <c r="E39" s="105">
        <v>302.5</v>
      </c>
      <c r="F39" s="106" t="s">
        <v>201</v>
      </c>
      <c r="H39" s="107">
        <f>ROUND(E39*G39,2)</f>
        <v>0</v>
      </c>
      <c r="I39" s="107" t="s">
        <v>2</v>
      </c>
      <c r="J39" s="107">
        <f>ROUND(E39*G39,2)</f>
        <v>0</v>
      </c>
      <c r="K39" s="108">
        <v>7.3999999999999996E-2</v>
      </c>
      <c r="L39" s="108">
        <f>E39*K39</f>
        <v>22.384999999999998</v>
      </c>
      <c r="N39" s="105">
        <f>E39*M39</f>
        <v>0</v>
      </c>
      <c r="P39" s="106" t="s">
        <v>168</v>
      </c>
      <c r="V39" s="109" t="s">
        <v>97</v>
      </c>
      <c r="X39" s="103" t="s">
        <v>221</v>
      </c>
      <c r="Y39" s="103" t="s">
        <v>219</v>
      </c>
      <c r="Z39" s="106" t="s">
        <v>222</v>
      </c>
      <c r="AJ39" s="94" t="s">
        <v>171</v>
      </c>
      <c r="AK39" s="94" t="s">
        <v>172</v>
      </c>
    </row>
    <row r="40" spans="1:37">
      <c r="A40" s="101" t="s">
        <v>163</v>
      </c>
      <c r="B40" s="102" t="s">
        <v>223</v>
      </c>
      <c r="C40" s="103" t="s">
        <v>224</v>
      </c>
      <c r="D40" s="104" t="s">
        <v>225</v>
      </c>
      <c r="E40" s="105">
        <v>317.625</v>
      </c>
      <c r="F40" s="106" t="s">
        <v>201</v>
      </c>
      <c r="H40" s="107" t="s">
        <v>2</v>
      </c>
      <c r="I40" s="107">
        <f>ROUND(E40*G40,2)</f>
        <v>0</v>
      </c>
      <c r="J40" s="107">
        <f>ROUND(E40*G40,2)</f>
        <v>0</v>
      </c>
      <c r="L40" s="108">
        <f>E40*K40</f>
        <v>0</v>
      </c>
      <c r="N40" s="105">
        <f>E40*M40</f>
        <v>0</v>
      </c>
      <c r="P40" s="106" t="s">
        <v>168</v>
      </c>
      <c r="V40" s="109" t="s">
        <v>90</v>
      </c>
      <c r="X40" s="103" t="s">
        <v>224</v>
      </c>
      <c r="Y40" s="103" t="s">
        <v>224</v>
      </c>
      <c r="Z40" s="106" t="s">
        <v>226</v>
      </c>
      <c r="AA40" s="103" t="s">
        <v>168</v>
      </c>
      <c r="AJ40" s="94" t="s">
        <v>227</v>
      </c>
      <c r="AK40" s="94" t="s">
        <v>172</v>
      </c>
    </row>
    <row r="41" spans="1:37">
      <c r="D41" s="149" t="s">
        <v>228</v>
      </c>
      <c r="E41" s="150"/>
      <c r="F41" s="151"/>
      <c r="G41" s="152"/>
      <c r="H41" s="152"/>
      <c r="I41" s="152"/>
      <c r="J41" s="152"/>
      <c r="K41" s="153"/>
      <c r="L41" s="153"/>
      <c r="M41" s="150"/>
      <c r="N41" s="150"/>
      <c r="O41" s="151"/>
      <c r="P41" s="151"/>
      <c r="Q41" s="150"/>
      <c r="R41" s="150"/>
      <c r="S41" s="150"/>
      <c r="T41" s="154"/>
      <c r="U41" s="154"/>
      <c r="V41" s="154" t="s">
        <v>0</v>
      </c>
      <c r="W41" s="155"/>
      <c r="X41" s="151"/>
    </row>
    <row r="42" spans="1:37">
      <c r="D42" s="156" t="s">
        <v>229</v>
      </c>
      <c r="E42" s="157">
        <f>J42</f>
        <v>0</v>
      </c>
      <c r="H42" s="157">
        <f>SUM(H28:H41)</f>
        <v>0</v>
      </c>
      <c r="I42" s="157">
        <f>SUM(I28:I41)</f>
        <v>0</v>
      </c>
      <c r="J42" s="157">
        <f>SUM(J28:J41)</f>
        <v>0</v>
      </c>
      <c r="L42" s="158">
        <f>SUM(L28:L41)</f>
        <v>70.069154999999995</v>
      </c>
      <c r="N42" s="159">
        <f>SUM(N28:N41)</f>
        <v>0</v>
      </c>
      <c r="W42" s="110">
        <f>SUM(W28:W41)</f>
        <v>0</v>
      </c>
    </row>
    <row r="44" spans="1:37">
      <c r="B44" s="103" t="s">
        <v>230</v>
      </c>
    </row>
    <row r="45" spans="1:37" ht="25.5">
      <c r="A45" s="101" t="s">
        <v>163</v>
      </c>
      <c r="B45" s="102" t="s">
        <v>198</v>
      </c>
      <c r="C45" s="103" t="s">
        <v>231</v>
      </c>
      <c r="D45" s="104" t="s">
        <v>232</v>
      </c>
      <c r="E45" s="105">
        <v>4.5</v>
      </c>
      <c r="F45" s="106" t="s">
        <v>233</v>
      </c>
      <c r="H45" s="107">
        <f>ROUND(E45*G45,2)</f>
        <v>0</v>
      </c>
      <c r="I45" s="107" t="s">
        <v>2</v>
      </c>
      <c r="J45" s="107">
        <f>ROUND(E45*G45,2)</f>
        <v>0</v>
      </c>
      <c r="K45" s="108">
        <v>0.20230000000000001</v>
      </c>
      <c r="L45" s="108">
        <f>E45*K45</f>
        <v>0.91034999999999999</v>
      </c>
      <c r="N45" s="105">
        <f>E45*M45</f>
        <v>0</v>
      </c>
      <c r="P45" s="106" t="s">
        <v>168</v>
      </c>
      <c r="V45" s="109" t="s">
        <v>97</v>
      </c>
      <c r="X45" s="103" t="s">
        <v>234</v>
      </c>
      <c r="Y45" s="103" t="s">
        <v>231</v>
      </c>
      <c r="Z45" s="106" t="s">
        <v>222</v>
      </c>
      <c r="AJ45" s="94" t="s">
        <v>171</v>
      </c>
      <c r="AK45" s="94" t="s">
        <v>172</v>
      </c>
    </row>
    <row r="46" spans="1:37">
      <c r="D46" s="149" t="s">
        <v>235</v>
      </c>
      <c r="E46" s="150"/>
      <c r="F46" s="151"/>
      <c r="G46" s="152"/>
      <c r="H46" s="152"/>
      <c r="I46" s="152"/>
      <c r="J46" s="152"/>
      <c r="K46" s="153"/>
      <c r="L46" s="153"/>
      <c r="M46" s="150"/>
      <c r="N46" s="150"/>
      <c r="O46" s="151"/>
      <c r="P46" s="151"/>
      <c r="Q46" s="150"/>
      <c r="R46" s="150"/>
      <c r="S46" s="150"/>
      <c r="T46" s="154"/>
      <c r="U46" s="154"/>
      <c r="V46" s="154" t="s">
        <v>0</v>
      </c>
      <c r="W46" s="155"/>
      <c r="X46" s="151"/>
    </row>
    <row r="47" spans="1:37">
      <c r="A47" s="101" t="s">
        <v>163</v>
      </c>
      <c r="B47" s="102" t="s">
        <v>223</v>
      </c>
      <c r="C47" s="103" t="s">
        <v>236</v>
      </c>
      <c r="D47" s="104" t="s">
        <v>237</v>
      </c>
      <c r="E47" s="105">
        <v>5</v>
      </c>
      <c r="F47" s="106" t="s">
        <v>238</v>
      </c>
      <c r="H47" s="107" t="s">
        <v>2</v>
      </c>
      <c r="I47" s="107">
        <f>ROUND(E47*G47,2)</f>
        <v>0</v>
      </c>
      <c r="J47" s="107">
        <f>ROUND(E47*G47,2)</f>
        <v>0</v>
      </c>
      <c r="K47" s="108">
        <v>9.9000000000000005E-2</v>
      </c>
      <c r="L47" s="108">
        <f>E47*K47</f>
        <v>0.495</v>
      </c>
      <c r="N47" s="105">
        <f>E47*M47</f>
        <v>0</v>
      </c>
      <c r="P47" s="106" t="s">
        <v>168</v>
      </c>
      <c r="V47" s="109" t="s">
        <v>90</v>
      </c>
      <c r="X47" s="103" t="s">
        <v>236</v>
      </c>
      <c r="Y47" s="103" t="s">
        <v>236</v>
      </c>
      <c r="Z47" s="106" t="s">
        <v>239</v>
      </c>
      <c r="AA47" s="103" t="s">
        <v>168</v>
      </c>
      <c r="AJ47" s="94" t="s">
        <v>227</v>
      </c>
      <c r="AK47" s="94" t="s">
        <v>172</v>
      </c>
    </row>
    <row r="48" spans="1:37" ht="25.5">
      <c r="A48" s="101" t="s">
        <v>163</v>
      </c>
      <c r="B48" s="102" t="s">
        <v>198</v>
      </c>
      <c r="C48" s="103" t="s">
        <v>240</v>
      </c>
      <c r="D48" s="104" t="s">
        <v>241</v>
      </c>
      <c r="E48" s="105">
        <v>62</v>
      </c>
      <c r="F48" s="106" t="s">
        <v>233</v>
      </c>
      <c r="H48" s="107">
        <f>ROUND(E48*G48,2)</f>
        <v>0</v>
      </c>
      <c r="I48" s="107" t="s">
        <v>2</v>
      </c>
      <c r="J48" s="107">
        <f>ROUND(E48*G48,2)</f>
        <v>0</v>
      </c>
      <c r="K48" s="108">
        <v>0.15554999999999999</v>
      </c>
      <c r="L48" s="108">
        <f>E48*K48</f>
        <v>9.6440999999999999</v>
      </c>
      <c r="N48" s="105">
        <f>E48*M48</f>
        <v>0</v>
      </c>
      <c r="P48" s="106" t="s">
        <v>168</v>
      </c>
      <c r="V48" s="109" t="s">
        <v>97</v>
      </c>
      <c r="X48" s="103" t="s">
        <v>242</v>
      </c>
      <c r="Y48" s="103" t="s">
        <v>240</v>
      </c>
      <c r="Z48" s="106" t="s">
        <v>222</v>
      </c>
      <c r="AJ48" s="94" t="s">
        <v>171</v>
      </c>
      <c r="AK48" s="94" t="s">
        <v>172</v>
      </c>
    </row>
    <row r="49" spans="1:37">
      <c r="D49" s="149" t="s">
        <v>243</v>
      </c>
      <c r="E49" s="150"/>
      <c r="F49" s="151"/>
      <c r="G49" s="152"/>
      <c r="H49" s="152"/>
      <c r="I49" s="152"/>
      <c r="J49" s="152"/>
      <c r="K49" s="153"/>
      <c r="L49" s="153"/>
      <c r="M49" s="150"/>
      <c r="N49" s="150"/>
      <c r="O49" s="151"/>
      <c r="P49" s="151"/>
      <c r="Q49" s="150"/>
      <c r="R49" s="150"/>
      <c r="S49" s="150"/>
      <c r="T49" s="154"/>
      <c r="U49" s="154"/>
      <c r="V49" s="154" t="s">
        <v>0</v>
      </c>
      <c r="W49" s="155"/>
      <c r="X49" s="151"/>
    </row>
    <row r="50" spans="1:37">
      <c r="D50" s="149" t="s">
        <v>244</v>
      </c>
      <c r="E50" s="150"/>
      <c r="F50" s="151"/>
      <c r="G50" s="152"/>
      <c r="H50" s="152"/>
      <c r="I50" s="152"/>
      <c r="J50" s="152"/>
      <c r="K50" s="153"/>
      <c r="L50" s="153"/>
      <c r="M50" s="150"/>
      <c r="N50" s="150"/>
      <c r="O50" s="151"/>
      <c r="P50" s="151"/>
      <c r="Q50" s="150"/>
      <c r="R50" s="150"/>
      <c r="S50" s="150"/>
      <c r="T50" s="154"/>
      <c r="U50" s="154"/>
      <c r="V50" s="154" t="s">
        <v>0</v>
      </c>
      <c r="W50" s="155"/>
      <c r="X50" s="151"/>
    </row>
    <row r="51" spans="1:37">
      <c r="A51" s="101" t="s">
        <v>163</v>
      </c>
      <c r="B51" s="102" t="s">
        <v>223</v>
      </c>
      <c r="C51" s="103" t="s">
        <v>245</v>
      </c>
      <c r="D51" s="104" t="s">
        <v>246</v>
      </c>
      <c r="E51" s="105">
        <v>65.099999999999994</v>
      </c>
      <c r="F51" s="106" t="s">
        <v>238</v>
      </c>
      <c r="H51" s="107" t="s">
        <v>2</v>
      </c>
      <c r="I51" s="107">
        <f>ROUND(E51*G51,2)</f>
        <v>0</v>
      </c>
      <c r="J51" s="107">
        <f>ROUND(E51*G51,2)</f>
        <v>0</v>
      </c>
      <c r="K51" s="108">
        <v>5.5E-2</v>
      </c>
      <c r="L51" s="108">
        <f>E51*K51</f>
        <v>3.5804999999999998</v>
      </c>
      <c r="N51" s="105">
        <f>E51*M51</f>
        <v>0</v>
      </c>
      <c r="P51" s="106" t="s">
        <v>168</v>
      </c>
      <c r="V51" s="109" t="s">
        <v>90</v>
      </c>
      <c r="X51" s="103" t="s">
        <v>245</v>
      </c>
      <c r="Y51" s="103" t="s">
        <v>245</v>
      </c>
      <c r="Z51" s="106" t="s">
        <v>239</v>
      </c>
      <c r="AA51" s="103" t="s">
        <v>168</v>
      </c>
      <c r="AJ51" s="94" t="s">
        <v>227</v>
      </c>
      <c r="AK51" s="94" t="s">
        <v>172</v>
      </c>
    </row>
    <row r="52" spans="1:37">
      <c r="D52" s="149" t="s">
        <v>247</v>
      </c>
      <c r="E52" s="150"/>
      <c r="F52" s="151"/>
      <c r="G52" s="152"/>
      <c r="H52" s="152"/>
      <c r="I52" s="152"/>
      <c r="J52" s="152"/>
      <c r="K52" s="153"/>
      <c r="L52" s="153"/>
      <c r="M52" s="150"/>
      <c r="N52" s="150"/>
      <c r="O52" s="151"/>
      <c r="P52" s="151"/>
      <c r="Q52" s="150"/>
      <c r="R52" s="150"/>
      <c r="S52" s="150"/>
      <c r="T52" s="154"/>
      <c r="U52" s="154"/>
      <c r="V52" s="154" t="s">
        <v>0</v>
      </c>
      <c r="W52" s="155"/>
      <c r="X52" s="151"/>
    </row>
    <row r="53" spans="1:37">
      <c r="A53" s="101" t="s">
        <v>163</v>
      </c>
      <c r="B53" s="102" t="s">
        <v>198</v>
      </c>
      <c r="C53" s="103" t="s">
        <v>248</v>
      </c>
      <c r="D53" s="104" t="s">
        <v>249</v>
      </c>
      <c r="E53" s="105">
        <v>84.698999999999998</v>
      </c>
      <c r="F53" s="106" t="s">
        <v>250</v>
      </c>
      <c r="H53" s="107">
        <f>ROUND(E53*G53,2)</f>
        <v>0</v>
      </c>
      <c r="I53" s="107" t="s">
        <v>2</v>
      </c>
      <c r="J53" s="107">
        <f>ROUND(E53*G53,2)</f>
        <v>0</v>
      </c>
      <c r="L53" s="108">
        <f>E53*K53</f>
        <v>0</v>
      </c>
      <c r="N53" s="105">
        <f>E53*M53</f>
        <v>0</v>
      </c>
      <c r="P53" s="106" t="s">
        <v>168</v>
      </c>
      <c r="V53" s="109" t="s">
        <v>97</v>
      </c>
      <c r="X53" s="103" t="s">
        <v>251</v>
      </c>
      <c r="Y53" s="103" t="s">
        <v>248</v>
      </c>
      <c r="Z53" s="106" t="s">
        <v>222</v>
      </c>
      <c r="AJ53" s="94" t="s">
        <v>171</v>
      </c>
      <c r="AK53" s="94" t="s">
        <v>172</v>
      </c>
    </row>
    <row r="54" spans="1:37">
      <c r="D54" s="156" t="s">
        <v>252</v>
      </c>
      <c r="E54" s="157">
        <f>J54</f>
        <v>0</v>
      </c>
      <c r="H54" s="157">
        <f>SUM(H44:H53)</f>
        <v>0</v>
      </c>
      <c r="I54" s="157">
        <f>SUM(I44:I53)</f>
        <v>0</v>
      </c>
      <c r="J54" s="157">
        <f>SUM(J44:J53)</f>
        <v>0</v>
      </c>
      <c r="L54" s="158">
        <f>SUM(L44:L53)</f>
        <v>14.629950000000001</v>
      </c>
      <c r="N54" s="159">
        <f>SUM(N44:N53)</f>
        <v>0</v>
      </c>
      <c r="W54" s="110">
        <f>SUM(W44:W53)</f>
        <v>0</v>
      </c>
    </row>
    <row r="56" spans="1:37">
      <c r="D56" s="156" t="s">
        <v>253</v>
      </c>
      <c r="E56" s="157">
        <f>J56</f>
        <v>0</v>
      </c>
      <c r="H56" s="157">
        <f>+H26+H42+H54</f>
        <v>0</v>
      </c>
      <c r="I56" s="157">
        <f>+I26+I42+I54</f>
        <v>0</v>
      </c>
      <c r="J56" s="157">
        <f>+J26+J42+J54</f>
        <v>0</v>
      </c>
      <c r="L56" s="158">
        <f>+L26+L42+L54</f>
        <v>84.699105000000003</v>
      </c>
      <c r="N56" s="159">
        <f>+N26+N42+N54</f>
        <v>0</v>
      </c>
      <c r="W56" s="110">
        <f>+W26+W42+W54</f>
        <v>0</v>
      </c>
    </row>
    <row r="58" spans="1:37">
      <c r="D58" s="161" t="s">
        <v>254</v>
      </c>
      <c r="E58" s="157">
        <f>J58</f>
        <v>0</v>
      </c>
      <c r="H58" s="157">
        <f>+H56</f>
        <v>0</v>
      </c>
      <c r="I58" s="157">
        <f>+I56</f>
        <v>0</v>
      </c>
      <c r="J58" s="157">
        <f>+J56</f>
        <v>0</v>
      </c>
      <c r="L58" s="158">
        <f>+L56</f>
        <v>84.699105000000003</v>
      </c>
      <c r="N58" s="159">
        <f>+N56</f>
        <v>0</v>
      </c>
      <c r="W58" s="110">
        <f>+W56</f>
        <v>0</v>
      </c>
    </row>
  </sheetData>
  <printOptions horizontalCentered="1"/>
  <pageMargins left="0.39305555555555599" right="0.35416666666666702" top="0.62916666666666698" bottom="0.59027777777777801" header="0.51180555555555596" footer="0.35416666666666702"/>
  <pageSetup paperSize="9" fitToWidth="0" orientation="portrait" r:id="rId1"/>
  <headerFooter>
    <oddFooter>&amp;R&amp;"Arial Narrow"&amp;8Strana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43"/>
  <sheetViews>
    <sheetView showGridLines="0" showZeros="0" workbookViewId="0">
      <selection activeCell="E13" sqref="E13"/>
    </sheetView>
  </sheetViews>
  <sheetFormatPr defaultColWidth="9.140625" defaultRowHeight="12.75"/>
  <cols>
    <col min="1" max="1" width="0.7109375" style="10" customWidth="1"/>
    <col min="2" max="2" width="3.7109375" style="10" customWidth="1"/>
    <col min="3" max="3" width="6.85546875" style="10" customWidth="1"/>
    <col min="4" max="6" width="14" style="10" customWidth="1"/>
    <col min="7" max="7" width="3.85546875" style="10" customWidth="1"/>
    <col min="8" max="8" width="17.7109375" style="10" customWidth="1"/>
    <col min="9" max="9" width="8.7109375" style="10" customWidth="1"/>
    <col min="10" max="10" width="14" style="10" customWidth="1"/>
    <col min="11" max="11" width="2.28515625" style="10" customWidth="1"/>
    <col min="12" max="12" width="6.85546875" style="10" customWidth="1"/>
    <col min="13" max="23" width="9.140625" style="10"/>
    <col min="24" max="25" width="5.7109375" style="10" customWidth="1"/>
    <col min="26" max="26" width="6.5703125" style="10" customWidth="1"/>
    <col min="27" max="27" width="21.42578125" style="10" customWidth="1"/>
    <col min="28" max="28" width="4.28515625" style="10" customWidth="1"/>
    <col min="29" max="29" width="8.28515625" style="10" customWidth="1"/>
    <col min="30" max="30" width="8.7109375" style="10" customWidth="1"/>
    <col min="31" max="16384" width="9.140625" style="10"/>
  </cols>
  <sheetData>
    <row r="1" spans="2:30" ht="28.5" customHeight="1">
      <c r="B1" s="11" t="s">
        <v>153</v>
      </c>
      <c r="C1" s="11"/>
      <c r="D1" s="11"/>
      <c r="F1" s="12" t="str">
        <f>CONCATENATE(AA2," ",AB2," ",AC2," ",AD2)</f>
        <v xml:space="preserve">Krycí list rozpočtu v EUR  </v>
      </c>
      <c r="G1" s="11"/>
      <c r="H1" s="11"/>
      <c r="I1" s="11"/>
      <c r="J1" s="11"/>
      <c r="Z1" s="91" t="s">
        <v>4</v>
      </c>
      <c r="AA1" s="91" t="s">
        <v>5</v>
      </c>
      <c r="AB1" s="91" t="s">
        <v>6</v>
      </c>
      <c r="AC1" s="91" t="s">
        <v>7</v>
      </c>
      <c r="AD1" s="91" t="s">
        <v>8</v>
      </c>
    </row>
    <row r="2" spans="2:30" ht="18" customHeight="1">
      <c r="B2" s="13"/>
      <c r="C2" s="14" t="s">
        <v>264</v>
      </c>
      <c r="D2" s="14"/>
      <c r="E2" s="14"/>
      <c r="F2" s="14"/>
      <c r="G2" s="15" t="s">
        <v>265</v>
      </c>
      <c r="H2" s="14"/>
      <c r="I2" s="14"/>
      <c r="J2" s="74"/>
      <c r="Z2" s="91" t="s">
        <v>12</v>
      </c>
      <c r="AA2" s="92" t="s">
        <v>66</v>
      </c>
      <c r="AB2" s="92" t="s">
        <v>14</v>
      </c>
      <c r="AC2" s="92"/>
      <c r="AD2" s="93"/>
    </row>
    <row r="3" spans="2:30" ht="18" customHeight="1">
      <c r="B3" s="16"/>
      <c r="C3" s="17"/>
      <c r="D3" s="17"/>
      <c r="E3" s="17"/>
      <c r="F3" s="17"/>
      <c r="G3" s="18" t="s">
        <v>154</v>
      </c>
      <c r="H3" s="17"/>
      <c r="I3" s="17"/>
      <c r="J3" s="75"/>
      <c r="Z3" s="91" t="s">
        <v>15</v>
      </c>
      <c r="AA3" s="92" t="s">
        <v>67</v>
      </c>
      <c r="AB3" s="92" t="s">
        <v>14</v>
      </c>
      <c r="AC3" s="92" t="s">
        <v>17</v>
      </c>
      <c r="AD3" s="93" t="s">
        <v>18</v>
      </c>
    </row>
    <row r="4" spans="2:30" ht="18" customHeight="1">
      <c r="B4" s="19"/>
      <c r="C4" s="20"/>
      <c r="D4" s="20"/>
      <c r="E4" s="20"/>
      <c r="F4" s="20"/>
      <c r="G4" s="21"/>
      <c r="H4" s="20"/>
      <c r="I4" s="20"/>
      <c r="J4" s="76"/>
      <c r="Z4" s="91" t="s">
        <v>19</v>
      </c>
      <c r="AA4" s="92" t="s">
        <v>68</v>
      </c>
      <c r="AB4" s="92" t="s">
        <v>14</v>
      </c>
      <c r="AC4" s="92"/>
      <c r="AD4" s="93"/>
    </row>
    <row r="5" spans="2:30" ht="18" customHeight="1">
      <c r="B5" s="22"/>
      <c r="C5" s="23" t="s">
        <v>69</v>
      </c>
      <c r="D5" s="23"/>
      <c r="E5" s="23" t="s">
        <v>70</v>
      </c>
      <c r="F5" s="24"/>
      <c r="G5" s="24" t="s">
        <v>71</v>
      </c>
      <c r="H5" s="23"/>
      <c r="I5" s="24" t="s">
        <v>72</v>
      </c>
      <c r="J5" s="77" t="s">
        <v>155</v>
      </c>
      <c r="Z5" s="91" t="s">
        <v>21</v>
      </c>
      <c r="AA5" s="92" t="s">
        <v>67</v>
      </c>
      <c r="AB5" s="92" t="s">
        <v>14</v>
      </c>
      <c r="AC5" s="92" t="s">
        <v>17</v>
      </c>
      <c r="AD5" s="93" t="s">
        <v>18</v>
      </c>
    </row>
    <row r="6" spans="2:30" ht="18" customHeight="1">
      <c r="B6" s="13"/>
      <c r="C6" s="14" t="s">
        <v>266</v>
      </c>
      <c r="D6" s="14"/>
      <c r="E6" s="14"/>
      <c r="F6" s="14"/>
      <c r="G6" s="14" t="s">
        <v>73</v>
      </c>
      <c r="H6" s="14"/>
      <c r="I6" s="14"/>
      <c r="J6" s="74"/>
    </row>
    <row r="7" spans="2:30" ht="18" customHeight="1">
      <c r="B7" s="25"/>
      <c r="C7" s="26"/>
      <c r="D7" s="27" t="s">
        <v>267</v>
      </c>
      <c r="E7" s="27"/>
      <c r="F7" s="27"/>
      <c r="G7" s="27" t="s">
        <v>74</v>
      </c>
      <c r="H7" s="27"/>
      <c r="I7" s="27"/>
      <c r="J7" s="78"/>
    </row>
    <row r="8" spans="2:30" ht="18" customHeight="1">
      <c r="B8" s="16"/>
      <c r="C8" s="17" t="s">
        <v>1</v>
      </c>
      <c r="D8" s="17"/>
      <c r="E8" s="17"/>
      <c r="F8" s="17"/>
      <c r="G8" s="17" t="s">
        <v>73</v>
      </c>
      <c r="H8" s="17"/>
      <c r="I8" s="17"/>
      <c r="J8" s="75"/>
    </row>
    <row r="9" spans="2:30" ht="18" customHeight="1">
      <c r="B9" s="19"/>
      <c r="C9" s="21"/>
      <c r="D9" s="20"/>
      <c r="E9" s="20"/>
      <c r="F9" s="20"/>
      <c r="G9" s="27" t="s">
        <v>74</v>
      </c>
      <c r="H9" s="20"/>
      <c r="I9" s="20"/>
      <c r="J9" s="76"/>
    </row>
    <row r="10" spans="2:30" ht="18" customHeight="1">
      <c r="B10" s="16"/>
      <c r="C10" s="17" t="s">
        <v>75</v>
      </c>
      <c r="D10" s="17"/>
      <c r="E10" s="17"/>
      <c r="F10" s="17"/>
      <c r="G10" s="17" t="s">
        <v>73</v>
      </c>
      <c r="H10" s="17"/>
      <c r="I10" s="17"/>
      <c r="J10" s="75"/>
    </row>
    <row r="11" spans="2:30" ht="18" customHeight="1">
      <c r="B11" s="28"/>
      <c r="C11" s="29"/>
      <c r="D11" s="29"/>
      <c r="E11" s="29"/>
      <c r="F11" s="29"/>
      <c r="G11" s="29" t="s">
        <v>74</v>
      </c>
      <c r="H11" s="29"/>
      <c r="I11" s="29"/>
      <c r="J11" s="79"/>
    </row>
    <row r="12" spans="2:30" ht="18" customHeight="1">
      <c r="B12" s="30"/>
      <c r="C12" s="14"/>
      <c r="D12" s="14"/>
      <c r="E12" s="14"/>
      <c r="F12" s="31">
        <f>IF(B12&lt;&gt;0,ROUND($J$31/B12,0),0)</f>
        <v>0</v>
      </c>
      <c r="G12" s="15"/>
      <c r="H12" s="14"/>
      <c r="I12" s="14"/>
      <c r="J12" s="80">
        <f>IF(G12&lt;&gt;0,ROUND($J$31/G12,0),0)</f>
        <v>0</v>
      </c>
    </row>
    <row r="13" spans="2:30" ht="18" customHeight="1">
      <c r="B13" s="32"/>
      <c r="C13" s="27"/>
      <c r="D13" s="27"/>
      <c r="E13" s="27"/>
      <c r="F13" s="33">
        <f>IF(B13&lt;&gt;0,ROUND($J$31/B13,0),0)</f>
        <v>0</v>
      </c>
      <c r="G13" s="26"/>
      <c r="H13" s="27"/>
      <c r="I13" s="27"/>
      <c r="J13" s="81">
        <f>IF(G13&lt;&gt;0,ROUND($J$31/G13,0),0)</f>
        <v>0</v>
      </c>
    </row>
    <row r="14" spans="2:30" ht="18" customHeight="1">
      <c r="B14" s="34"/>
      <c r="C14" s="29"/>
      <c r="D14" s="29"/>
      <c r="E14" s="29"/>
      <c r="F14" s="35">
        <f>IF(B14&lt;&gt;0,ROUND($J$31/B14,0),0)</f>
        <v>0</v>
      </c>
      <c r="G14" s="36"/>
      <c r="H14" s="29"/>
      <c r="I14" s="29"/>
      <c r="J14" s="82">
        <f>IF(G14&lt;&gt;0,ROUND($J$31/G14,0),0)</f>
        <v>0</v>
      </c>
    </row>
    <row r="15" spans="2:30" ht="18" customHeight="1">
      <c r="B15" s="37" t="s">
        <v>76</v>
      </c>
      <c r="C15" s="38" t="s">
        <v>77</v>
      </c>
      <c r="D15" s="39" t="s">
        <v>30</v>
      </c>
      <c r="E15" s="39" t="s">
        <v>78</v>
      </c>
      <c r="F15" s="40" t="s">
        <v>79</v>
      </c>
      <c r="G15" s="37" t="s">
        <v>80</v>
      </c>
      <c r="H15" s="41" t="s">
        <v>81</v>
      </c>
      <c r="I15" s="52"/>
      <c r="J15" s="53"/>
    </row>
    <row r="16" spans="2:30" ht="18" customHeight="1">
      <c r="B16" s="42">
        <v>1</v>
      </c>
      <c r="C16" s="43" t="s">
        <v>82</v>
      </c>
      <c r="D16" s="139">
        <f>Zoznam!O7</f>
        <v>0</v>
      </c>
      <c r="E16" s="139">
        <f>Zoznam!P7</f>
        <v>0</v>
      </c>
      <c r="F16" s="140">
        <f>D16+E16</f>
        <v>0</v>
      </c>
      <c r="G16" s="42">
        <v>6</v>
      </c>
      <c r="H16" s="44" t="s">
        <v>260</v>
      </c>
      <c r="I16" s="83"/>
      <c r="J16" s="140">
        <f>Zoznam!Z7</f>
        <v>0</v>
      </c>
    </row>
    <row r="17" spans="2:10" ht="18" customHeight="1">
      <c r="B17" s="45">
        <v>2</v>
      </c>
      <c r="C17" s="46" t="s">
        <v>83</v>
      </c>
      <c r="D17" s="141">
        <f>Zoznam!Q7</f>
        <v>0</v>
      </c>
      <c r="E17" s="141">
        <f>Zoznam!R7</f>
        <v>0</v>
      </c>
      <c r="F17" s="140">
        <f>D17+E17</f>
        <v>0</v>
      </c>
      <c r="G17" s="45">
        <v>7</v>
      </c>
      <c r="H17" s="47"/>
      <c r="I17" s="17"/>
      <c r="J17" s="142">
        <v>0</v>
      </c>
    </row>
    <row r="18" spans="2:10" ht="18" customHeight="1">
      <c r="B18" s="45">
        <v>3</v>
      </c>
      <c r="C18" s="46" t="s">
        <v>84</v>
      </c>
      <c r="D18" s="141">
        <f>Zoznam!S7</f>
        <v>0</v>
      </c>
      <c r="E18" s="141">
        <f>Zoznam!T7</f>
        <v>0</v>
      </c>
      <c r="F18" s="140">
        <f>D18+E18</f>
        <v>0</v>
      </c>
      <c r="G18" s="45">
        <v>8</v>
      </c>
      <c r="H18" s="47"/>
      <c r="I18" s="17"/>
      <c r="J18" s="142">
        <v>0</v>
      </c>
    </row>
    <row r="19" spans="2:10" ht="18" customHeight="1">
      <c r="B19" s="45">
        <v>4</v>
      </c>
      <c r="C19" s="46" t="s">
        <v>85</v>
      </c>
      <c r="D19" s="141">
        <f>Zoznam!U7</f>
        <v>0</v>
      </c>
      <c r="E19" s="141">
        <f>Zoznam!V7</f>
        <v>0</v>
      </c>
      <c r="F19" s="143">
        <f>D19+E19</f>
        <v>0</v>
      </c>
      <c r="G19" s="45">
        <v>9</v>
      </c>
      <c r="H19" s="47"/>
      <c r="I19" s="17"/>
      <c r="J19" s="142">
        <v>0</v>
      </c>
    </row>
    <row r="20" spans="2:10" ht="18" customHeight="1">
      <c r="B20" s="48">
        <v>5</v>
      </c>
      <c r="C20" s="49" t="s">
        <v>86</v>
      </c>
      <c r="D20" s="144">
        <f>SUM(D16:D19)</f>
        <v>0</v>
      </c>
      <c r="E20" s="145">
        <f>SUM(E16:E19)</f>
        <v>0</v>
      </c>
      <c r="F20" s="146">
        <f>SUM(F16:F19)</f>
        <v>0</v>
      </c>
      <c r="G20" s="50">
        <v>10</v>
      </c>
      <c r="I20" s="84" t="s">
        <v>87</v>
      </c>
      <c r="J20" s="146">
        <f>SUM(J16:J19)</f>
        <v>0</v>
      </c>
    </row>
    <row r="21" spans="2:10" ht="18" customHeight="1">
      <c r="B21" s="37" t="s">
        <v>88</v>
      </c>
      <c r="C21" s="51"/>
      <c r="D21" s="52" t="s">
        <v>89</v>
      </c>
      <c r="E21" s="52"/>
      <c r="F21" s="53"/>
      <c r="G21" s="37" t="s">
        <v>90</v>
      </c>
      <c r="H21" s="41" t="s">
        <v>91</v>
      </c>
      <c r="I21" s="52"/>
      <c r="J21" s="53"/>
    </row>
    <row r="22" spans="2:10" ht="18" customHeight="1">
      <c r="B22" s="42">
        <v>11</v>
      </c>
      <c r="C22" s="44" t="s">
        <v>259</v>
      </c>
      <c r="D22" s="54"/>
      <c r="E22" s="55">
        <v>0</v>
      </c>
      <c r="F22" s="140">
        <f>Zoznam!Y7</f>
        <v>0</v>
      </c>
      <c r="G22" s="45">
        <v>16</v>
      </c>
      <c r="H22" s="47" t="s">
        <v>92</v>
      </c>
      <c r="I22" s="85"/>
      <c r="J22" s="142">
        <f>Zoznam!X7</f>
        <v>0</v>
      </c>
    </row>
    <row r="23" spans="2:10" ht="18" customHeight="1">
      <c r="B23" s="45">
        <v>12</v>
      </c>
      <c r="C23" s="47"/>
      <c r="D23" s="56"/>
      <c r="E23" s="57">
        <v>0</v>
      </c>
      <c r="F23" s="142">
        <f>ROUND(((D16+E16+D17+E17+D18)*E23),2)</f>
        <v>0</v>
      </c>
      <c r="G23" s="45">
        <v>17</v>
      </c>
      <c r="H23" s="47" t="s">
        <v>261</v>
      </c>
      <c r="I23" s="85"/>
      <c r="J23" s="142">
        <f>Zoznam!AA7</f>
        <v>0</v>
      </c>
    </row>
    <row r="24" spans="2:10" ht="18" customHeight="1">
      <c r="B24" s="45">
        <v>13</v>
      </c>
      <c r="C24" s="47"/>
      <c r="D24" s="56"/>
      <c r="E24" s="57">
        <v>0</v>
      </c>
      <c r="F24" s="142">
        <f>ROUND(((D16+E16+D17+E17+D18)*E24),2)</f>
        <v>0</v>
      </c>
      <c r="G24" s="45">
        <v>18</v>
      </c>
      <c r="H24" s="47"/>
      <c r="I24" s="85"/>
      <c r="J24" s="142">
        <v>0</v>
      </c>
    </row>
    <row r="25" spans="2:10" ht="18" customHeight="1">
      <c r="B25" s="45">
        <v>14</v>
      </c>
      <c r="C25" s="47"/>
      <c r="D25" s="56"/>
      <c r="E25" s="57">
        <v>0</v>
      </c>
      <c r="F25" s="142">
        <f>ROUND(((D16+E16+D17+E17+D18+E18)*E25),2)</f>
        <v>0</v>
      </c>
      <c r="G25" s="45">
        <v>19</v>
      </c>
      <c r="H25" s="47"/>
      <c r="I25" s="85"/>
      <c r="J25" s="142">
        <v>0</v>
      </c>
    </row>
    <row r="26" spans="2:10" ht="18" customHeight="1">
      <c r="B26" s="48">
        <v>15</v>
      </c>
      <c r="C26" s="58"/>
      <c r="D26" s="59"/>
      <c r="E26" s="59" t="s">
        <v>93</v>
      </c>
      <c r="F26" s="146">
        <f>SUM(F22:F25)</f>
        <v>0</v>
      </c>
      <c r="G26" s="48">
        <v>20</v>
      </c>
      <c r="H26" s="58"/>
      <c r="I26" s="59" t="s">
        <v>94</v>
      </c>
      <c r="J26" s="146">
        <f>SUM(J22:J25)</f>
        <v>0</v>
      </c>
    </row>
    <row r="27" spans="2:10" ht="18" customHeight="1">
      <c r="B27" s="60"/>
      <c r="C27" s="61" t="s">
        <v>95</v>
      </c>
      <c r="D27" s="62"/>
      <c r="E27" s="63" t="s">
        <v>96</v>
      </c>
      <c r="F27" s="64"/>
      <c r="G27" s="37" t="s">
        <v>97</v>
      </c>
      <c r="H27" s="41" t="s">
        <v>98</v>
      </c>
      <c r="I27" s="52"/>
      <c r="J27" s="53"/>
    </row>
    <row r="28" spans="2:10" ht="18" customHeight="1">
      <c r="B28" s="65"/>
      <c r="C28" s="66"/>
      <c r="D28" s="11"/>
      <c r="E28" s="67"/>
      <c r="F28" s="64"/>
      <c r="G28" s="42">
        <v>21</v>
      </c>
      <c r="H28" s="44"/>
      <c r="I28" s="86" t="s">
        <v>99</v>
      </c>
      <c r="J28" s="140">
        <f>ROUND(F20,2)+J20+F26+J26</f>
        <v>0</v>
      </c>
    </row>
    <row r="29" spans="2:10" ht="18" customHeight="1">
      <c r="B29" s="65"/>
      <c r="C29" s="11" t="s">
        <v>100</v>
      </c>
      <c r="D29" s="11"/>
      <c r="E29" s="68"/>
      <c r="F29" s="64"/>
      <c r="G29" s="45">
        <v>22</v>
      </c>
      <c r="H29" s="47" t="s">
        <v>262</v>
      </c>
      <c r="I29" s="147"/>
      <c r="J29" s="142">
        <f>Zoznam!AB7</f>
        <v>0</v>
      </c>
    </row>
    <row r="30" spans="2:10" ht="18" customHeight="1">
      <c r="B30" s="16"/>
      <c r="C30" s="17" t="s">
        <v>101</v>
      </c>
      <c r="D30" s="17"/>
      <c r="E30" s="68"/>
      <c r="F30" s="64"/>
      <c r="G30" s="45">
        <v>23</v>
      </c>
      <c r="H30" s="47" t="s">
        <v>263</v>
      </c>
      <c r="I30" s="147"/>
      <c r="J30" s="142">
        <f>Zoznam!AC7</f>
        <v>0</v>
      </c>
    </row>
    <row r="31" spans="2:10" ht="18" customHeight="1">
      <c r="B31" s="65"/>
      <c r="C31" s="11"/>
      <c r="D31" s="11"/>
      <c r="E31" s="68"/>
      <c r="F31" s="64"/>
      <c r="G31" s="48">
        <v>24</v>
      </c>
      <c r="H31" s="58"/>
      <c r="I31" s="59" t="s">
        <v>102</v>
      </c>
      <c r="J31" s="146">
        <f>SUM(J28:J30)</f>
        <v>0</v>
      </c>
    </row>
    <row r="32" spans="2:10" ht="18" customHeight="1">
      <c r="B32" s="60"/>
      <c r="C32" s="11"/>
      <c r="D32" s="64"/>
      <c r="E32" s="69"/>
      <c r="F32" s="64"/>
      <c r="G32" s="70" t="s">
        <v>103</v>
      </c>
      <c r="H32" s="71" t="s">
        <v>156</v>
      </c>
      <c r="I32" s="87"/>
      <c r="J32" s="88">
        <v>0</v>
      </c>
    </row>
    <row r="33" spans="2:10" ht="18" customHeight="1">
      <c r="B33" s="72"/>
      <c r="C33" s="73"/>
      <c r="D33" s="61" t="s">
        <v>104</v>
      </c>
      <c r="E33" s="73"/>
      <c r="F33" s="73"/>
      <c r="G33" s="73"/>
      <c r="H33" s="73" t="s">
        <v>105</v>
      </c>
      <c r="I33" s="73"/>
      <c r="J33" s="89"/>
    </row>
    <row r="34" spans="2:10" ht="18" customHeight="1">
      <c r="B34" s="65"/>
      <c r="C34" s="66"/>
      <c r="D34" s="11"/>
      <c r="E34" s="11"/>
      <c r="F34" s="66"/>
      <c r="G34" s="11"/>
      <c r="H34" s="11"/>
      <c r="I34" s="11"/>
      <c r="J34" s="90"/>
    </row>
    <row r="35" spans="2:10" ht="18" customHeight="1">
      <c r="B35" s="65"/>
      <c r="C35" s="11" t="s">
        <v>100</v>
      </c>
      <c r="D35" s="11"/>
      <c r="E35" s="11"/>
      <c r="F35" s="66"/>
      <c r="G35" s="11" t="s">
        <v>100</v>
      </c>
      <c r="H35" s="11"/>
      <c r="I35" s="11"/>
      <c r="J35" s="90"/>
    </row>
    <row r="36" spans="2:10" ht="18" customHeight="1">
      <c r="B36" s="16"/>
      <c r="C36" s="17" t="s">
        <v>101</v>
      </c>
      <c r="D36" s="17"/>
      <c r="E36" s="17"/>
      <c r="F36" s="18"/>
      <c r="G36" s="17" t="s">
        <v>101</v>
      </c>
      <c r="H36" s="17"/>
      <c r="I36" s="17"/>
      <c r="J36" s="75"/>
    </row>
    <row r="37" spans="2:10" ht="18" customHeight="1">
      <c r="B37" s="65"/>
      <c r="C37" s="11" t="s">
        <v>96</v>
      </c>
      <c r="D37" s="11"/>
      <c r="E37" s="11"/>
      <c r="F37" s="66"/>
      <c r="G37" s="11" t="s">
        <v>96</v>
      </c>
      <c r="H37" s="11"/>
      <c r="I37" s="11"/>
      <c r="J37" s="90"/>
    </row>
    <row r="38" spans="2:10" ht="18" customHeight="1">
      <c r="B38" s="65"/>
      <c r="C38" s="11"/>
      <c r="D38" s="11"/>
      <c r="E38" s="11"/>
      <c r="F38" s="11"/>
      <c r="G38" s="11"/>
      <c r="H38" s="11"/>
      <c r="I38" s="11"/>
      <c r="J38" s="90"/>
    </row>
    <row r="39" spans="2:10" ht="18" customHeight="1">
      <c r="B39" s="65"/>
      <c r="C39" s="11"/>
      <c r="D39" s="11"/>
      <c r="E39" s="11"/>
      <c r="F39" s="11"/>
      <c r="G39" s="11"/>
      <c r="H39" s="11"/>
      <c r="I39" s="11"/>
      <c r="J39" s="90"/>
    </row>
    <row r="40" spans="2:10" ht="18" customHeight="1">
      <c r="B40" s="65"/>
      <c r="C40" s="11"/>
      <c r="D40" s="11"/>
      <c r="E40" s="11"/>
      <c r="F40" s="11"/>
      <c r="G40" s="11"/>
      <c r="H40" s="11"/>
      <c r="I40" s="11"/>
      <c r="J40" s="90"/>
    </row>
    <row r="41" spans="2:10" ht="18" customHeight="1">
      <c r="B41" s="28"/>
      <c r="C41" s="29"/>
      <c r="D41" s="29"/>
      <c r="E41" s="29"/>
      <c r="F41" s="29"/>
      <c r="G41" s="29"/>
      <c r="H41" s="29"/>
      <c r="I41" s="29"/>
      <c r="J41" s="79"/>
    </row>
    <row r="42" spans="2:10" ht="14.25" customHeight="1"/>
    <row r="43" spans="2:10" ht="2.25" customHeight="1"/>
  </sheetData>
  <printOptions horizontalCentered="1" verticalCentered="1"/>
  <pageMargins left="0.23888888888888901" right="0.26874999999999999" top="0.35416666666666702" bottom="0.43263888888888902" header="0.31388888888888899" footer="0.35416666666666702"/>
  <pageSetup paperSize="9" fitToWidth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00"/>
  <sheetViews>
    <sheetView workbookViewId="0">
      <pane xSplit="1" ySplit="2" topLeftCell="B3" activePane="bottomRight" state="frozen"/>
      <selection pane="topRight"/>
      <selection pane="bottomLeft"/>
      <selection pane="bottomRight" activeCell="A7" sqref="A7"/>
    </sheetView>
  </sheetViews>
  <sheetFormatPr defaultColWidth="9" defaultRowHeight="12.75"/>
  <cols>
    <col min="1" max="1" width="37.140625" customWidth="1"/>
    <col min="2" max="11" width="9.140625" customWidth="1"/>
    <col min="12" max="12" width="9.140625" hidden="1" customWidth="1"/>
    <col min="13" max="13" width="3.7109375" customWidth="1"/>
  </cols>
  <sheetData>
    <row r="1" spans="1:13" s="1" customFormat="1" ht="25.5">
      <c r="A1" s="3" t="s">
        <v>106</v>
      </c>
      <c r="B1" s="4" t="s">
        <v>107</v>
      </c>
      <c r="C1" s="4" t="s">
        <v>108</v>
      </c>
      <c r="D1" s="4" t="s">
        <v>109</v>
      </c>
      <c r="E1" s="4" t="s">
        <v>110</v>
      </c>
      <c r="F1" s="4" t="s">
        <v>111</v>
      </c>
      <c r="G1" s="4" t="s">
        <v>112</v>
      </c>
      <c r="H1" s="4" t="s">
        <v>113</v>
      </c>
      <c r="I1" s="4" t="s">
        <v>114</v>
      </c>
      <c r="J1" s="4" t="s">
        <v>115</v>
      </c>
      <c r="K1" s="4" t="s">
        <v>116</v>
      </c>
      <c r="L1" s="4" t="s">
        <v>116</v>
      </c>
      <c r="M1" s="8" t="s">
        <v>38</v>
      </c>
    </row>
    <row r="2" spans="1:13" s="2" customFormat="1">
      <c r="A2" s="5" t="s">
        <v>117</v>
      </c>
      <c r="B2" s="6" t="s">
        <v>14</v>
      </c>
      <c r="C2" s="6" t="s">
        <v>14</v>
      </c>
      <c r="D2" s="6" t="s">
        <v>14</v>
      </c>
      <c r="E2" s="6" t="s">
        <v>14</v>
      </c>
      <c r="F2" s="6" t="s">
        <v>14</v>
      </c>
      <c r="G2" s="6" t="s">
        <v>14</v>
      </c>
      <c r="H2" s="6" t="s">
        <v>14</v>
      </c>
      <c r="I2" s="6" t="s">
        <v>14</v>
      </c>
      <c r="J2" s="6" t="s">
        <v>14</v>
      </c>
      <c r="K2" s="6" t="s">
        <v>14</v>
      </c>
      <c r="L2" s="6" t="s">
        <v>118</v>
      </c>
      <c r="M2" s="9"/>
    </row>
    <row r="3" spans="1:13" ht="13.7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3.7" customHeight="1">
      <c r="A4" s="7" t="s">
        <v>264</v>
      </c>
      <c r="B4" s="7">
        <f>Zoznam!W4</f>
        <v>0</v>
      </c>
      <c r="C4" s="7">
        <f>Zoznam!X4</f>
        <v>0</v>
      </c>
      <c r="D4" s="7">
        <f>SUM(B4:C4)</f>
        <v>0</v>
      </c>
      <c r="E4" s="7">
        <f>Zoznam!Y4</f>
        <v>0</v>
      </c>
      <c r="F4" s="7">
        <f>Zoznam!Z4</f>
        <v>0</v>
      </c>
      <c r="G4" s="7">
        <f>Zoznam!AA4</f>
        <v>0</v>
      </c>
      <c r="H4" s="7">
        <f>SUM(D4:G4)</f>
        <v>0</v>
      </c>
      <c r="I4" s="7">
        <f>Zoznam!AB4</f>
        <v>0</v>
      </c>
      <c r="J4" s="7">
        <f>Zoznam!AC4</f>
        <v>0</v>
      </c>
      <c r="K4" s="7">
        <f>SUM(H4:J4)</f>
        <v>0</v>
      </c>
      <c r="L4" s="7">
        <f>K4*30.126</f>
        <v>0</v>
      </c>
      <c r="M4" s="7" t="s">
        <v>146</v>
      </c>
    </row>
    <row r="5" spans="1:13" ht="13.7" customHeight="1">
      <c r="A5" s="7" t="s">
        <v>257</v>
      </c>
      <c r="B5" s="7">
        <f>Zoznam!W5</f>
        <v>0</v>
      </c>
      <c r="C5" s="7">
        <f>Zoznam!X5</f>
        <v>0</v>
      </c>
      <c r="D5" s="7">
        <f>SUM(B5:C5)</f>
        <v>0</v>
      </c>
      <c r="E5" s="7">
        <f>Zoznam!Y5</f>
        <v>0</v>
      </c>
      <c r="F5" s="7">
        <f>Zoznam!Z5</f>
        <v>0</v>
      </c>
      <c r="G5" s="7">
        <f>Zoznam!AA5</f>
        <v>0</v>
      </c>
      <c r="H5" s="7">
        <f>SUM(D5:G5)</f>
        <v>0</v>
      </c>
      <c r="I5" s="7">
        <f>Zoznam!AB5</f>
        <v>0</v>
      </c>
      <c r="J5" s="7">
        <f>Zoznam!AC5</f>
        <v>0</v>
      </c>
      <c r="K5" s="7">
        <f>SUM(H5:J5)</f>
        <v>0</v>
      </c>
      <c r="L5" s="7">
        <f>K5*30.126</f>
        <v>0</v>
      </c>
      <c r="M5" s="7" t="s">
        <v>146</v>
      </c>
    </row>
    <row r="6" spans="1:13" ht="13.7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13.7" customHeight="1">
      <c r="A7" s="7" t="s">
        <v>258</v>
      </c>
      <c r="B7" s="7">
        <f t="shared" ref="B7:L7" si="0">SUM(B3:B5)</f>
        <v>0</v>
      </c>
      <c r="C7" s="7">
        <f t="shared" si="0"/>
        <v>0</v>
      </c>
      <c r="D7" s="7">
        <f t="shared" si="0"/>
        <v>0</v>
      </c>
      <c r="E7" s="7">
        <f t="shared" si="0"/>
        <v>0</v>
      </c>
      <c r="F7" s="7">
        <f t="shared" si="0"/>
        <v>0</v>
      </c>
      <c r="G7" s="7">
        <f t="shared" si="0"/>
        <v>0</v>
      </c>
      <c r="H7" s="7">
        <f t="shared" si="0"/>
        <v>0</v>
      </c>
      <c r="I7" s="7">
        <f t="shared" si="0"/>
        <v>0</v>
      </c>
      <c r="J7" s="7">
        <f t="shared" si="0"/>
        <v>0</v>
      </c>
      <c r="K7" s="7">
        <f t="shared" si="0"/>
        <v>0</v>
      </c>
      <c r="L7" s="7">
        <f t="shared" si="0"/>
        <v>0</v>
      </c>
      <c r="M7" s="7"/>
    </row>
    <row r="8" spans="1:13" ht="13.7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3.7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3.7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3.7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3.7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3.7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3.7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3.7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3.7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3.7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3.7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3.7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3.7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3.7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3.7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3.7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3.7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3.7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3.7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3.7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3.7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3.7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3.7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3.7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3.7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3.7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3.7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3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3.7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3.7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3.7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3.7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3.7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3.7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3.7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3.7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3.7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3.7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3.7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3.7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3.7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3.7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3.7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3.7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3.7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3.7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3.7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3.7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3.7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3.7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3.7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3.7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3.7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3.7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3.7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3.7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3.7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3.7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3.7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3.7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3.7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3.7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3.7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3.7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3.7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3.7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3.7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3.7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3.7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3.7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3.7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3.7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3.7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3.7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3.7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3.7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3.7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3.7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3.7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3.7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3.7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3.7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3.7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3.7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3.7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3.7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3.7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3.7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3.7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3.7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3.7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3.7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3.7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3.7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3.7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3.7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3.7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3.7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3.7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3.7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3.7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3.7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3.7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3.7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3.7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3.7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3.7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3.7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3.7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3.7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3.7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3.7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3.7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3.7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3.7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3.7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3.7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3.7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3.7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3.7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3.7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3.7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3.7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3.7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3.7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3.7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3.7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3.7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3.7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3.7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3.7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3.7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3.7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3.7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3.7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3.7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3.7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3.7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3.7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3.7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3.7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3.7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3.7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3.7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3.7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3.7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3.7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3.7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3.7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3.7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3.7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3.7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3.7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3.7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3.7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3.7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3.7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3.7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3.7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3.7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3.7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3.7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3.7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3.7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3.7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3.7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3.7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3.7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3.7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3.7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3.7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3.7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3.7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3.7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3.7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3.7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3.7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3.7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3.7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3.7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3.7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3.7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3.7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3.7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3.7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3.7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3.7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3.7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3.7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3.7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3.7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3.7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3.7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3.7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3.7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3.7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3.7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3.7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3.7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3.7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3.7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3.7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3.7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3.7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3.7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3.7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3.7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3.7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3.7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3.7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3.7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3.7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3.7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3.7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3.7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3.7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3.7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3.7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3.7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3.7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3.7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3.7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3.7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3.7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3.7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3.7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3.7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3.7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3.7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3.7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3.7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3.7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3.7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3.7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3.7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3.7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3.7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3.7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3.7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3.7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3.7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3.7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3.7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3.7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3.7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3.7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3.7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3.7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3.7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3.7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3.7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3.7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3.7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3.7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3.7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3.7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3.7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3.7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3.7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3.7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3.7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3.7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3.7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3.7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3.7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3.7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3.7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3.7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3.7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3.7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3.7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3.7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3.7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3.7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3.7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3.7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3.7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3.7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3.7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3.7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3.7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3.7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3.7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3.7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3.7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3.7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3.7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3.7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3.7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3.7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3.7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3.7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3.7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</sheetData>
  <pageMargins left="0.25" right="0.25" top="0.75" bottom="0.75" header="0.3" footer="0.3"/>
  <pageSetup paperSize="9" fitToWidth="0" orientation="landscape" useFirstPageNumber="1"/>
  <headerFooter>
    <oddHeader>&amp;C&amp;"Times New Roman"&amp;12&amp;A</oddHeader>
    <oddFooter>&amp;C&amp;"Times New Roman"&amp;12Strana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Zoznam</vt:lpstr>
      <vt:lpstr>Prehlad_3___</vt:lpstr>
      <vt:lpstr>Kryci list</vt:lpstr>
      <vt:lpstr>Stavba</vt:lpstr>
      <vt:lpstr>Prehlad_3___!Názvy_tlače</vt:lpstr>
      <vt:lpstr>'Kryci list'!Oblasť_tlače</vt:lpstr>
      <vt:lpstr>Prehlad_3___!Oblasť_tlače</vt:lpstr>
      <vt:lpstr>Stavba!Oblasť_tlače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VARGA Peter</cp:lastModifiedBy>
  <cp:revision>0</cp:revision>
  <cp:lastPrinted>2016-04-18T11:45:00Z</cp:lastPrinted>
  <dcterms:created xsi:type="dcterms:W3CDTF">1999-04-06T07:39:00Z</dcterms:created>
  <dcterms:modified xsi:type="dcterms:W3CDTF">2026-09-04T10:11:55Z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1033-10.2.0.7456</vt:lpwstr>
  </property>
</Properties>
</file>