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zivatel\AppData\Local\Microsoft\Windows\INetCache\Content.Outlook\ZDNSK0HN\"/>
    </mc:Choice>
  </mc:AlternateContent>
  <xr:revisionPtr revIDLastSave="0" documentId="13_ncr:1_{153A78DF-4782-4801-9241-CC2128564EFD}" xr6:coauthVersionLast="47" xr6:coauthVersionMax="47" xr10:uidLastSave="{00000000-0000-0000-0000-000000000000}"/>
  <bookViews>
    <workbookView xWindow="765" yWindow="180" windowWidth="26370" windowHeight="15420" activeTab="1" xr2:uid="{00000000-000D-0000-FFFF-FFFF00000000}"/>
  </bookViews>
  <sheets>
    <sheet name="Rekapitulácia stavby" sheetId="1" r:id="rId1"/>
    <sheet name="rekonštrukcia šport. povrchu" sheetId="2" r:id="rId2"/>
  </sheets>
  <definedNames>
    <definedName name="_xlnm._FilterDatabase" localSheetId="1" hidden="1">'rekonštrukcia šport. povrchu'!$C$114:$K$139</definedName>
    <definedName name="_xlnm.Print_Titles" localSheetId="0">'Rekapitulácia stavby'!$92:$92</definedName>
    <definedName name="_xlnm.Print_Titles" localSheetId="1">'rekonštrukcia šport. povrchu'!$114:$114</definedName>
    <definedName name="_xlnm.Print_Area" localSheetId="0">'Rekapitulácia stavby'!$D$4:$AO$76,'Rekapitulácia stavby'!$C$82:$AQ$96</definedName>
    <definedName name="_xlnm.Print_Area" localSheetId="1">'rekonštrukcia šport. povrchu'!$C$4:$J$76,'rekonštrukcia šport. povrchu'!$C$82:$J$98,'rekonštrukcia šport. povrchu'!$C$104:$J$139</definedName>
  </definedNames>
  <calcPr calcId="181029"/>
</workbook>
</file>

<file path=xl/calcChain.xml><?xml version="1.0" encoding="utf-8"?>
<calcChain xmlns="http://schemas.openxmlformats.org/spreadsheetml/2006/main">
  <c r="H135" i="2" l="1"/>
  <c r="J135" i="2" s="1"/>
  <c r="H128" i="2"/>
  <c r="BK128" i="2" s="1"/>
  <c r="H125" i="2"/>
  <c r="P125" i="2" s="1"/>
  <c r="H122" i="2"/>
  <c r="J35" i="2"/>
  <c r="J34" i="2"/>
  <c r="AY95" i="1"/>
  <c r="J33" i="2"/>
  <c r="AX95" i="1"/>
  <c r="BI137" i="2"/>
  <c r="BH137" i="2"/>
  <c r="BG137" i="2"/>
  <c r="BE137" i="2"/>
  <c r="BI136" i="2"/>
  <c r="BH136" i="2"/>
  <c r="BG136" i="2"/>
  <c r="BE136" i="2"/>
  <c r="BI135" i="2"/>
  <c r="BH135" i="2"/>
  <c r="BG135" i="2"/>
  <c r="BE135" i="2"/>
  <c r="BI133" i="2"/>
  <c r="BH133" i="2"/>
  <c r="BG133" i="2"/>
  <c r="BE133" i="2"/>
  <c r="BI132" i="2"/>
  <c r="BH132" i="2"/>
  <c r="BG132" i="2"/>
  <c r="BE132" i="2"/>
  <c r="BI131" i="2"/>
  <c r="BH131" i="2"/>
  <c r="BG131" i="2"/>
  <c r="BE131" i="2"/>
  <c r="BI129" i="2"/>
  <c r="BH129" i="2"/>
  <c r="BG129" i="2"/>
  <c r="BE129" i="2"/>
  <c r="BI128" i="2"/>
  <c r="BH128" i="2"/>
  <c r="BG128" i="2"/>
  <c r="BE128" i="2"/>
  <c r="BI126" i="2"/>
  <c r="BH126" i="2"/>
  <c r="BG126" i="2"/>
  <c r="BE126" i="2"/>
  <c r="BI125" i="2"/>
  <c r="BH125" i="2"/>
  <c r="BG125" i="2"/>
  <c r="BE125" i="2"/>
  <c r="R125" i="2"/>
  <c r="BI124" i="2"/>
  <c r="BH124" i="2"/>
  <c r="BG124" i="2"/>
  <c r="BE124" i="2"/>
  <c r="T124" i="2"/>
  <c r="R124" i="2"/>
  <c r="P124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BI120" i="2"/>
  <c r="BH120" i="2"/>
  <c r="BG120" i="2"/>
  <c r="BE120" i="2"/>
  <c r="T120" i="2"/>
  <c r="R120" i="2"/>
  <c r="P120" i="2"/>
  <c r="BI118" i="2"/>
  <c r="BH118" i="2"/>
  <c r="BG118" i="2"/>
  <c r="BE118" i="2"/>
  <c r="T118" i="2"/>
  <c r="R118" i="2"/>
  <c r="P118" i="2"/>
  <c r="F111" i="2"/>
  <c r="F109" i="2"/>
  <c r="E107" i="2"/>
  <c r="F89" i="2"/>
  <c r="F87" i="2"/>
  <c r="E85" i="2"/>
  <c r="J19" i="2"/>
  <c r="E19" i="2"/>
  <c r="J89" i="2" s="1"/>
  <c r="J18" i="2"/>
  <c r="J109" i="2"/>
  <c r="AM89" i="1"/>
  <c r="L89" i="1"/>
  <c r="AM87" i="1"/>
  <c r="L87" i="1"/>
  <c r="L85" i="1"/>
  <c r="L84" i="1"/>
  <c r="J137" i="2"/>
  <c r="J132" i="2"/>
  <c r="J129" i="2"/>
  <c r="J124" i="2"/>
  <c r="J121" i="2"/>
  <c r="BK137" i="2"/>
  <c r="BK129" i="2"/>
  <c r="BK126" i="2"/>
  <c r="BK124" i="2"/>
  <c r="BK132" i="2"/>
  <c r="BK120" i="2"/>
  <c r="J120" i="2"/>
  <c r="AS94" i="1"/>
  <c r="J122" i="2"/>
  <c r="BK136" i="2"/>
  <c r="BK133" i="2"/>
  <c r="J131" i="2"/>
  <c r="BK125" i="2"/>
  <c r="BK122" i="2"/>
  <c r="BK131" i="2"/>
  <c r="BK118" i="2"/>
  <c r="J133" i="2"/>
  <c r="J136" i="2"/>
  <c r="J126" i="2"/>
  <c r="J118" i="2"/>
  <c r="BK121" i="2"/>
  <c r="BK135" i="2" l="1"/>
  <c r="BK127" i="2" s="1"/>
  <c r="J97" i="2" s="1"/>
  <c r="J128" i="2"/>
  <c r="T125" i="2"/>
  <c r="T117" i="2" s="1"/>
  <c r="T116" i="2" s="1"/>
  <c r="T115" i="2" s="1"/>
  <c r="J125" i="2"/>
  <c r="P117" i="2"/>
  <c r="P116" i="2" s="1"/>
  <c r="P115" i="2" s="1"/>
  <c r="AU95" i="1" s="1"/>
  <c r="AU94" i="1" s="1"/>
  <c r="R117" i="2"/>
  <c r="R116" i="2" s="1"/>
  <c r="R115" i="2" s="1"/>
  <c r="J111" i="2"/>
  <c r="BF120" i="2"/>
  <c r="BF122" i="2"/>
  <c r="BF124" i="2"/>
  <c r="BF126" i="2"/>
  <c r="BF133" i="2"/>
  <c r="BF135" i="2"/>
  <c r="BF137" i="2"/>
  <c r="BF132" i="2"/>
  <c r="BF136" i="2"/>
  <c r="BF118" i="2"/>
  <c r="BF125" i="2"/>
  <c r="BF129" i="2"/>
  <c r="BF121" i="2"/>
  <c r="BF128" i="2"/>
  <c r="BF131" i="2"/>
  <c r="F34" i="2"/>
  <c r="BC95" i="1" s="1"/>
  <c r="BC94" i="1" s="1"/>
  <c r="W32" i="1" s="1"/>
  <c r="J31" i="2"/>
  <c r="AV95" i="1" s="1"/>
  <c r="F33" i="2"/>
  <c r="BB95" i="1" s="1"/>
  <c r="BB94" i="1" s="1"/>
  <c r="W31" i="1" s="1"/>
  <c r="F35" i="2"/>
  <c r="BD95" i="1" s="1"/>
  <c r="BD94" i="1" s="1"/>
  <c r="W33" i="1" s="1"/>
  <c r="F31" i="2"/>
  <c r="AZ95" i="1" s="1"/>
  <c r="AZ94" i="1" s="1"/>
  <c r="AV94" i="1" s="1"/>
  <c r="AK29" i="1" s="1"/>
  <c r="J117" i="2" l="1"/>
  <c r="J116" i="2" s="1"/>
  <c r="J115" i="2" s="1"/>
  <c r="BK117" i="2"/>
  <c r="W29" i="1"/>
  <c r="J32" i="2"/>
  <c r="AW95" i="1" s="1"/>
  <c r="AT95" i="1" s="1"/>
  <c r="AX94" i="1"/>
  <c r="F32" i="2"/>
  <c r="BA95" i="1" s="1"/>
  <c r="BA94" i="1" s="1"/>
  <c r="W30" i="1" s="1"/>
  <c r="AY94" i="1"/>
  <c r="J96" i="2" l="1"/>
  <c r="BK116" i="2"/>
  <c r="BK115" i="2" s="1"/>
  <c r="J94" i="2" s="1"/>
  <c r="AW94" i="1"/>
  <c r="AK30" i="1" s="1"/>
  <c r="J95" i="2" l="1"/>
  <c r="J28" i="2"/>
  <c r="AG95" i="1" s="1"/>
  <c r="AG94" i="1" s="1"/>
  <c r="AK26" i="1" s="1"/>
  <c r="AK35" i="1" s="1"/>
  <c r="AT94" i="1"/>
  <c r="AN95" i="1" l="1"/>
  <c r="AN94" i="1"/>
  <c r="J37" i="2"/>
</calcChain>
</file>

<file path=xl/sharedStrings.xml><?xml version="1.0" encoding="utf-8"?>
<sst xmlns="http://schemas.openxmlformats.org/spreadsheetml/2006/main" count="496" uniqueCount="178">
  <si>
    <t>Export Komplet</t>
  </si>
  <si>
    <t/>
  </si>
  <si>
    <t>2.0</t>
  </si>
  <si>
    <t>False</t>
  </si>
  <si>
    <t>{6b1af9ba-3909-44a6-96f1-029f928c2862}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</si>
  <si>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</si>
  <si>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</si>
  <si>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</si>
  <si>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</si>
  <si>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</si>
  <si>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0,001</t>
  </si>
  <si>
    <t>Kód:</t>
  </si>
  <si>
    <t>20260402</t>
  </si>
  <si>
    <t>Stavba:</t>
  </si>
  <si>
    <t>JKSO:</t>
  </si>
  <si>
    <t>ČS:</t>
  </si>
  <si>
    <t>Miesto:</t>
  </si>
  <si>
    <t>Dátum:</t>
  </si>
  <si>
    <t>Objednávateľ:</t>
  </si>
  <si>
    <t>IČO:</t>
  </si>
  <si>
    <t>IČ DPH:</t>
  </si>
  <si>
    <t>Zhotoviteľ:</t>
  </si>
  <si>
    <t>Projektant:</t>
  </si>
  <si>
    <t xml:space="preserve"> 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</si>
  <si>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</si>
  <si>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</si>
  <si>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</si>
  <si>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</si>
  <si>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</si>
  <si>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</si>
  <si>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</si>
  <si>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</si>
  <si>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</si>
  <si>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</si>
  <si>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</si>
  <si>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</si>
  <si>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</si>
  <si>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</si>
  <si>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</si>
  <si>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</si>
  <si>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</si>
  <si>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</si>
  <si>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</si>
  <si>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</si>
  <si>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</si>
  <si>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</si>
  <si>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</si>
  <si>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</si>
  <si>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</si>
  <si>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</si>
  <si>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</si>
  <si>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</si>
  <si>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</si>
  <si>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</si>
  <si>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</si>
  <si>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</si>
  <si>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</si>
  <si>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</si>
  <si>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</si>
  <si>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</si>
  <si>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</si>
  <si>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</si>
  <si>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</si>
  <si>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</si>
  <si>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</si>
  <si>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</si>
  <si>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</si>
  <si>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</si>
  <si>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</si>
  <si>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</si>
  <si>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</si>
  <si>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</si>
  <si>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</si>
  <si>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</si>
  <si>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</si>
  <si>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</si>
  <si>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</si>
  <si>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</si>
  <si>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</si>
  <si>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</si>
  <si>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</si>
  <si>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6 - Športový povrch </t>
  </si>
  <si>
    <t xml:space="preserve">      991 - Odstránenie starého športového povrchu 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</si>
  <si>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</si>
  <si>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</si>
  <si>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</si>
  <si>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</si>
  <si>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</si>
  <si>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</si>
  <si>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</si>
  <si>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</si>
  <si>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</si>
  <si>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</si>
  <si>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</si>
  <si>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</si>
  <si>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</si>
  <si>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</si>
  <si>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2</t>
  </si>
  <si>
    <t>ROZPOCET</t>
  </si>
  <si>
    <t>6</t>
  </si>
  <si>
    <t xml:space="preserve">Športový povrch </t>
  </si>
  <si>
    <t>M</t>
  </si>
  <si>
    <t>284170003300.S</t>
  </si>
  <si>
    <t xml:space="preserve">Umelá tráva viacúčelová  monofilamentný vlas texturovaný , výška vlasu 24 mm , Dtex 11500 , hustota koncov 361152 m2, hrúbka vlákna 180 µm, celková plošná hmotnosť 2638g/m2 +10% odrez a čiary biele na tenis,  </t>
  </si>
  <si>
    <t>m2</t>
  </si>
  <si>
    <t>8</t>
  </si>
  <si>
    <t>4</t>
  </si>
  <si>
    <t>-762966614</t>
  </si>
  <si>
    <t>VV</t>
  </si>
  <si>
    <t>247410002900</t>
  </si>
  <si>
    <t>Lepidlo na umelú trávu , polyuretánové dvojzložkové</t>
  </si>
  <si>
    <t>kg</t>
  </si>
  <si>
    <t>252985256</t>
  </si>
  <si>
    <t>3</t>
  </si>
  <si>
    <t>2834100173001</t>
  </si>
  <si>
    <t>Podlepovacia páska pre lepenie umelej trávy a čiar ,</t>
  </si>
  <si>
    <t>m</t>
  </si>
  <si>
    <t>-818580086</t>
  </si>
  <si>
    <t>K</t>
  </si>
  <si>
    <t>589100002</t>
  </si>
  <si>
    <t>Položenie umelej trávy na tenisové ihriská vrátane čiarovania  na tenis,</t>
  </si>
  <si>
    <t>1702873726</t>
  </si>
  <si>
    <t>5</t>
  </si>
  <si>
    <t>581530000500.S</t>
  </si>
  <si>
    <t>Piesok kremičitý frakcia 0,3-0,8 mm</t>
  </si>
  <si>
    <t>t</t>
  </si>
  <si>
    <t>-1566201324</t>
  </si>
  <si>
    <t>631316103.S1</t>
  </si>
  <si>
    <t xml:space="preserve">Povrchová úprava vsypovou zmesou pre  umelú trávu , kremíkom, ľahká prevádzka, hr. vsypu 2 mm </t>
  </si>
  <si>
    <t>401132660</t>
  </si>
  <si>
    <t>7</t>
  </si>
  <si>
    <t>998231312.S</t>
  </si>
  <si>
    <t>Presun hmôt pre multifunkčné ihriská vodorovne</t>
  </si>
  <si>
    <t>sub</t>
  </si>
  <si>
    <t>-809626209</t>
  </si>
  <si>
    <t>991</t>
  </si>
  <si>
    <t>9780712511</t>
  </si>
  <si>
    <t>1890064383</t>
  </si>
  <si>
    <t>9</t>
  </si>
  <si>
    <t>979087213.S</t>
  </si>
  <si>
    <t>911799806</t>
  </si>
  <si>
    <t>35,04</t>
  </si>
  <si>
    <t>10</t>
  </si>
  <si>
    <t>162201102</t>
  </si>
  <si>
    <t>m3</t>
  </si>
  <si>
    <t>1602189169</t>
  </si>
  <si>
    <t>11</t>
  </si>
  <si>
    <t>162501102.1</t>
  </si>
  <si>
    <t>-338442907</t>
  </si>
  <si>
    <t>12</t>
  </si>
  <si>
    <t>162501105.1</t>
  </si>
  <si>
    <t>-1677374522</t>
  </si>
  <si>
    <t>13</t>
  </si>
  <si>
    <t>564201111.S</t>
  </si>
  <si>
    <t>Zrovnanie štrkopiesku pred položením umelej trávy .  Vrátane vlhčenia a  zhutnenia , po zhutnení hr. 20 mm</t>
  </si>
  <si>
    <t>-1330040183</t>
  </si>
  <si>
    <t>14</t>
  </si>
  <si>
    <t>171201201.1</t>
  </si>
  <si>
    <t>-1724721569</t>
  </si>
  <si>
    <t>15</t>
  </si>
  <si>
    <t>171209002.1</t>
  </si>
  <si>
    <t>-1198473601</t>
  </si>
  <si>
    <t>Nakladanie na dopravné prostriedky pre vodorovnú dopravu umelá tráva  ( Váha je len odhad )</t>
  </si>
  <si>
    <t>Rekonštrukcia športového povrchu</t>
  </si>
  <si>
    <t>Vrútky, ZŠ Štefánikova</t>
  </si>
  <si>
    <t>36x18</t>
  </si>
  <si>
    <t xml:space="preserve">Úprava starého športového povrchu </t>
  </si>
  <si>
    <t>bm</t>
  </si>
  <si>
    <t>ZŠ Štefánikova Vrútky</t>
  </si>
  <si>
    <t>Mesto Vrútky</t>
  </si>
  <si>
    <t>Vodorovné premiestnenie materiálov nad 20-50m</t>
  </si>
  <si>
    <t>40*20 + výbehy na bránky</t>
  </si>
  <si>
    <t xml:space="preserve">Odstránenie umelej trávy a ET deky z ihriska podľa rozmeru </t>
  </si>
  <si>
    <t>Čiarovanie ihriska- vyrezávanie a vlepovanie čiar</t>
  </si>
  <si>
    <t>Zhotovenie bezbariérového vstupu na športovú plochu</t>
  </si>
  <si>
    <t>rekonštrukcia športového povrchu</t>
  </si>
  <si>
    <t>Uloženie umelej trávy na skládky do 100 m3</t>
  </si>
  <si>
    <t xml:space="preserve">Poplatok za skladovanie - umelá tráva  odhad podľa zaťaženia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</si>
</sst>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u/>
      <sz val="11"/>
      <color theme="10"/>
      <name val="Calibri"/>
      <scheme val="minor"/>
    </font>
    <font>
      <b/>
      <sz val="8"/>
      <color rgb="FF50505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0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0" fillId="0" borderId="12" xfId="0" applyNumberFormat="1" applyFont="1" applyBorder="1"/>
    <xf numFmtId="166" fontId="30" fillId="0" borderId="13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horizontal="center" vertical="center"/>
      <protection locked="0"/>
    </xf>
    <xf numFmtId="49" fontId="32" fillId="0" borderId="22" xfId="0" applyNumberFormat="1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167" fontId="32" fillId="0" borderId="22" xfId="0" applyNumberFormat="1" applyFont="1" applyBorder="1" applyAlignment="1" applyProtection="1">
      <alignment vertical="center"/>
      <protection locked="0"/>
    </xf>
    <xf numFmtId="4" fontId="32" fillId="0" borderId="22" xfId="0" applyNumberFormat="1" applyFont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0" borderId="14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0" fillId="0" borderId="16" xfId="0" applyBorder="1" applyAlignment="1" applyProtection="1">
      <alignment vertical="center"/>
      <protection locked="0"/>
    </xf>
    <xf numFmtId="0" fontId="22" fillId="0" borderId="0" xfId="0" applyFont="1" applyAlignment="1">
      <alignment horizontal="left" vertical="center"/>
    </xf>
    <xf numFmtId="4" fontId="21" fillId="0" borderId="0" xfId="0" applyNumberFormat="1" applyFont="1" applyAlignment="1" applyProtection="1">
      <alignment vertical="center"/>
      <protection locked="0"/>
    </xf>
    <xf numFmtId="14" fontId="2" fillId="0" borderId="0" xfId="0" applyNumberFormat="1" applyFont="1" applyAlignment="1">
      <alignment horizontal="left" vertical="center"/>
    </xf>
    <xf numFmtId="0" fontId="3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0" xfId="0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opLeftCell="A124" workbookViewId="0">
      <selection activeCell="AR14" sqref="AR14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50000000000003" customHeight="1">
      <c r="AR2" s="186" t="s">
        <v>5</v>
      </c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69"/>
      <c r="BE2" s="169"/>
      <c r="BS2" s="15" t="s">
        <v>6</v>
      </c>
      <c r="BT2" s="15" t="s">
        <v>7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5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168" t="s">
        <v>12</v>
      </c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R5" s="18"/>
      <c r="BS5" s="15" t="s">
        <v>6</v>
      </c>
    </row>
    <row r="6" spans="1:74" ht="36.950000000000003" customHeight="1">
      <c r="B6" s="18"/>
      <c r="D6" s="23" t="s">
        <v>13</v>
      </c>
      <c r="K6" s="170" t="s">
        <v>163</v>
      </c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R6" s="18"/>
      <c r="BS6" s="15" t="s">
        <v>6</v>
      </c>
    </row>
    <row r="7" spans="1:74" ht="12" customHeight="1">
      <c r="B7" s="18"/>
      <c r="D7" s="24" t="s">
        <v>14</v>
      </c>
      <c r="K7" s="22" t="s">
        <v>1</v>
      </c>
      <c r="AK7" s="24" t="s">
        <v>15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16</v>
      </c>
      <c r="K8" s="22" t="s">
        <v>168</v>
      </c>
      <c r="AK8" s="24" t="s">
        <v>17</v>
      </c>
      <c r="AN8" s="166">
        <v>46233</v>
      </c>
      <c r="AR8" s="18"/>
      <c r="BS8" s="15" t="s">
        <v>6</v>
      </c>
    </row>
    <row r="9" spans="1:74" ht="14.45" customHeight="1">
      <c r="B9" s="18"/>
      <c r="AR9" s="18"/>
      <c r="BS9" s="15" t="s">
        <v>6</v>
      </c>
    </row>
    <row r="10" spans="1:74" ht="12" customHeight="1">
      <c r="B10" s="18"/>
      <c r="D10" s="24" t="s">
        <v>18</v>
      </c>
      <c r="AK10" s="24" t="s">
        <v>19</v>
      </c>
      <c r="AN10" s="22" t="s">
        <v>1</v>
      </c>
      <c r="AR10" s="18"/>
      <c r="BS10" s="15" t="s">
        <v>6</v>
      </c>
    </row>
    <row r="11" spans="1:74" ht="18.399999999999999" customHeight="1">
      <c r="B11" s="18"/>
      <c r="E11" s="22" t="s">
        <v>169</v>
      </c>
      <c r="AK11" s="24" t="s">
        <v>20</v>
      </c>
      <c r="AN11" s="22" t="s">
        <v>1</v>
      </c>
      <c r="AR11" s="18"/>
      <c r="BS11" s="15" t="s">
        <v>6</v>
      </c>
    </row>
    <row r="12" spans="1:74" ht="6.95" customHeight="1">
      <c r="B12" s="18"/>
      <c r="AR12" s="18"/>
      <c r="BS12" s="15" t="s">
        <v>6</v>
      </c>
    </row>
    <row r="13" spans="1:74" ht="12" customHeight="1">
      <c r="B13" s="18"/>
      <c r="D13" s="24" t="s">
        <v>21</v>
      </c>
      <c r="AK13" s="24" t="s">
        <v>19</v>
      </c>
      <c r="AN13" s="22"/>
      <c r="AR13" s="18"/>
      <c r="BS13" s="15" t="s">
        <v>6</v>
      </c>
    </row>
    <row r="14" spans="1:74" ht="12.75">
      <c r="B14" s="18"/>
      <c r="E14" s="22"/>
      <c r="AK14" s="24" t="s">
        <v>20</v>
      </c>
      <c r="AN14" s="22"/>
      <c r="AR14" s="18"/>
      <c r="BS14" s="15" t="s">
        <v>6</v>
      </c>
    </row>
    <row r="15" spans="1:74" ht="6.95" customHeight="1">
      <c r="B15" s="18"/>
      <c r="AR15" s="18"/>
      <c r="BS15" s="15" t="s">
        <v>3</v>
      </c>
    </row>
    <row r="16" spans="1:74" ht="12" customHeight="1">
      <c r="B16" s="18"/>
      <c r="D16" s="24" t="s">
        <v>22</v>
      </c>
      <c r="AK16" s="24" t="s">
        <v>19</v>
      </c>
      <c r="AN16" s="22" t="s">
        <v>1</v>
      </c>
      <c r="AR16" s="18"/>
      <c r="BS16" s="15" t="s">
        <v>3</v>
      </c>
    </row>
    <row r="17" spans="2:71" ht="18.399999999999999" customHeight="1">
      <c r="B17" s="18"/>
      <c r="E17" s="22" t="s">
        <v>23</v>
      </c>
      <c r="AK17" s="24" t="s">
        <v>20</v>
      </c>
      <c r="AN17" s="22" t="s">
        <v>1</v>
      </c>
      <c r="AR17" s="18"/>
      <c r="BS17" s="15" t="s">
        <v>24</v>
      </c>
    </row>
    <row r="18" spans="2:71" ht="6.95" customHeight="1">
      <c r="B18" s="18"/>
      <c r="AR18" s="18"/>
      <c r="BS18" s="15" t="s">
        <v>6</v>
      </c>
    </row>
    <row r="19" spans="2:71" ht="12" customHeight="1">
      <c r="B19" s="18"/>
      <c r="D19" s="24" t="s">
        <v>25</v>
      </c>
      <c r="AK19" s="24" t="s">
        <v>19</v>
      </c>
      <c r="AN19" s="22" t="s">
        <v>1</v>
      </c>
      <c r="AR19" s="18"/>
      <c r="BS19" s="15" t="s">
        <v>6</v>
      </c>
    </row>
    <row r="20" spans="2:71" ht="18.399999999999999" customHeight="1">
      <c r="B20" s="18"/>
      <c r="E20" s="22"/>
      <c r="AK20" s="24" t="s">
        <v>20</v>
      </c>
      <c r="AN20" s="22" t="s">
        <v>1</v>
      </c>
      <c r="AR20" s="18"/>
      <c r="BS20" s="15" t="s">
        <v>24</v>
      </c>
    </row>
    <row r="21" spans="2:71" ht="6.95" customHeight="1">
      <c r="B21" s="18"/>
      <c r="AR21" s="18"/>
    </row>
    <row r="22" spans="2:71" ht="12" customHeight="1">
      <c r="B22" s="18"/>
      <c r="D22" s="24" t="s">
        <v>26</v>
      </c>
      <c r="AR22" s="18"/>
    </row>
    <row r="23" spans="2:71" ht="16.5" customHeight="1">
      <c r="B23" s="18"/>
      <c r="E23" s="171" t="s">
        <v>1</v>
      </c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R23" s="18"/>
    </row>
    <row r="24" spans="2:71" ht="6.95" customHeight="1">
      <c r="B24" s="18"/>
      <c r="AR24" s="18"/>
    </row>
    <row r="25" spans="2:71" ht="6.95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s="1" customFormat="1" ht="25.9" customHeight="1">
      <c r="B26" s="27"/>
      <c r="D26" s="28" t="s">
        <v>27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72">
        <f>ROUND(AG94,2)</f>
        <v>0</v>
      </c>
      <c r="AL26" s="173"/>
      <c r="AM26" s="173"/>
      <c r="AN26" s="173"/>
      <c r="AO26" s="173"/>
      <c r="AR26" s="27"/>
    </row>
    <row r="27" spans="2:71" s="1" customFormat="1" ht="6.95" customHeight="1">
      <c r="B27" s="27"/>
      <c r="AR27" s="27"/>
    </row>
    <row r="28" spans="2:71" s="1" customFormat="1" ht="12.75">
      <c r="B28" s="27"/>
      <c r="L28" s="174" t="s">
        <v>28</v>
      </c>
      <c r="M28" s="174"/>
      <c r="N28" s="174"/>
      <c r="O28" s="174"/>
      <c r="P28" s="174"/>
      <c r="W28" s="174" t="s">
        <v>29</v>
      </c>
      <c r="X28" s="174"/>
      <c r="Y28" s="174"/>
      <c r="Z28" s="174"/>
      <c r="AA28" s="174"/>
      <c r="AB28" s="174"/>
      <c r="AC28" s="174"/>
      <c r="AD28" s="174"/>
      <c r="AE28" s="174"/>
      <c r="AK28" s="174" t="s">
        <v>30</v>
      </c>
      <c r="AL28" s="174"/>
      <c r="AM28" s="174"/>
      <c r="AN28" s="174"/>
      <c r="AO28" s="174"/>
      <c r="AR28" s="27"/>
    </row>
    <row r="29" spans="2:71" s="2" customFormat="1" ht="14.45" customHeight="1">
      <c r="B29" s="31"/>
      <c r="D29" s="24" t="s">
        <v>31</v>
      </c>
      <c r="F29" s="32" t="s">
        <v>32</v>
      </c>
      <c r="L29" s="177">
        <v>0.23</v>
      </c>
      <c r="M29" s="176"/>
      <c r="N29" s="176"/>
      <c r="O29" s="176"/>
      <c r="P29" s="176"/>
      <c r="Q29" s="33"/>
      <c r="R29" s="33"/>
      <c r="S29" s="33"/>
      <c r="T29" s="33"/>
      <c r="U29" s="33"/>
      <c r="V29" s="33"/>
      <c r="W29" s="175">
        <f>ROUND(AZ94, 2)</f>
        <v>0</v>
      </c>
      <c r="X29" s="176"/>
      <c r="Y29" s="176"/>
      <c r="Z29" s="176"/>
      <c r="AA29" s="176"/>
      <c r="AB29" s="176"/>
      <c r="AC29" s="176"/>
      <c r="AD29" s="176"/>
      <c r="AE29" s="176"/>
      <c r="AF29" s="33"/>
      <c r="AG29" s="33"/>
      <c r="AH29" s="33"/>
      <c r="AI29" s="33"/>
      <c r="AJ29" s="33"/>
      <c r="AK29" s="175">
        <f>ROUND(AV94, 2)</f>
        <v>0</v>
      </c>
      <c r="AL29" s="176"/>
      <c r="AM29" s="176"/>
      <c r="AN29" s="176"/>
      <c r="AO29" s="176"/>
      <c r="AP29" s="33"/>
      <c r="AQ29" s="33"/>
      <c r="AR29" s="34"/>
      <c r="AS29" s="33"/>
      <c r="AT29" s="33"/>
      <c r="AU29" s="33"/>
      <c r="AV29" s="33"/>
      <c r="AW29" s="33"/>
      <c r="AX29" s="33"/>
      <c r="AY29" s="33"/>
      <c r="AZ29" s="33"/>
    </row>
    <row r="30" spans="2:71" s="2" customFormat="1" ht="14.45" customHeight="1">
      <c r="B30" s="31"/>
      <c r="F30" s="32" t="s">
        <v>33</v>
      </c>
      <c r="L30" s="180">
        <v>0.23</v>
      </c>
      <c r="M30" s="179"/>
      <c r="N30" s="179"/>
      <c r="O30" s="179"/>
      <c r="P30" s="179"/>
      <c r="W30" s="178">
        <f>ROUND(BA94, 2)</f>
        <v>0</v>
      </c>
      <c r="X30" s="179"/>
      <c r="Y30" s="179"/>
      <c r="Z30" s="179"/>
      <c r="AA30" s="179"/>
      <c r="AB30" s="179"/>
      <c r="AC30" s="179"/>
      <c r="AD30" s="179"/>
      <c r="AE30" s="179"/>
      <c r="AK30" s="178">
        <f>ROUND(AW94, 2)</f>
        <v>0</v>
      </c>
      <c r="AL30" s="179"/>
      <c r="AM30" s="179"/>
      <c r="AN30" s="179"/>
      <c r="AO30" s="179"/>
      <c r="AR30" s="31"/>
    </row>
    <row r="31" spans="2:71" s="2" customFormat="1" ht="14.45" hidden="1" customHeight="1">
      <c r="B31" s="31"/>
      <c r="F31" s="24" t="s">
        <v>34</v>
      </c>
      <c r="L31" s="180">
        <v>0.23</v>
      </c>
      <c r="M31" s="179"/>
      <c r="N31" s="179"/>
      <c r="O31" s="179"/>
      <c r="P31" s="179"/>
      <c r="W31" s="178">
        <f>ROUND(BB94, 2)</f>
        <v>0</v>
      </c>
      <c r="X31" s="179"/>
      <c r="Y31" s="179"/>
      <c r="Z31" s="179"/>
      <c r="AA31" s="179"/>
      <c r="AB31" s="179"/>
      <c r="AC31" s="179"/>
      <c r="AD31" s="179"/>
      <c r="AE31" s="179"/>
      <c r="AK31" s="178">
        <v>0</v>
      </c>
      <c r="AL31" s="179"/>
      <c r="AM31" s="179"/>
      <c r="AN31" s="179"/>
      <c r="AO31" s="179"/>
      <c r="AR31" s="31"/>
    </row>
    <row r="32" spans="2:71" s="2" customFormat="1" ht="14.45" hidden="1" customHeight="1">
      <c r="B32" s="31"/>
      <c r="F32" s="24" t="s">
        <v>35</v>
      </c>
      <c r="L32" s="180">
        <v>0.23</v>
      </c>
      <c r="M32" s="179"/>
      <c r="N32" s="179"/>
      <c r="O32" s="179"/>
      <c r="P32" s="179"/>
      <c r="W32" s="178">
        <f>ROUND(BC94, 2)</f>
        <v>0</v>
      </c>
      <c r="X32" s="179"/>
      <c r="Y32" s="179"/>
      <c r="Z32" s="179"/>
      <c r="AA32" s="179"/>
      <c r="AB32" s="179"/>
      <c r="AC32" s="179"/>
      <c r="AD32" s="179"/>
      <c r="AE32" s="179"/>
      <c r="AK32" s="178">
        <v>0</v>
      </c>
      <c r="AL32" s="179"/>
      <c r="AM32" s="179"/>
      <c r="AN32" s="179"/>
      <c r="AO32" s="179"/>
      <c r="AR32" s="31"/>
    </row>
    <row r="33" spans="2:52" s="2" customFormat="1" ht="14.45" hidden="1" customHeight="1">
      <c r="B33" s="31"/>
      <c r="F33" s="32" t="s">
        <v>36</v>
      </c>
      <c r="L33" s="177">
        <v>0</v>
      </c>
      <c r="M33" s="176"/>
      <c r="N33" s="176"/>
      <c r="O33" s="176"/>
      <c r="P33" s="176"/>
      <c r="Q33" s="33"/>
      <c r="R33" s="33"/>
      <c r="S33" s="33"/>
      <c r="T33" s="33"/>
      <c r="U33" s="33"/>
      <c r="V33" s="33"/>
      <c r="W33" s="175">
        <f>ROUND(BD94, 2)</f>
        <v>0</v>
      </c>
      <c r="X33" s="176"/>
      <c r="Y33" s="176"/>
      <c r="Z33" s="176"/>
      <c r="AA33" s="176"/>
      <c r="AB33" s="176"/>
      <c r="AC33" s="176"/>
      <c r="AD33" s="176"/>
      <c r="AE33" s="176"/>
      <c r="AF33" s="33"/>
      <c r="AG33" s="33"/>
      <c r="AH33" s="33"/>
      <c r="AI33" s="33"/>
      <c r="AJ33" s="33"/>
      <c r="AK33" s="175">
        <v>0</v>
      </c>
      <c r="AL33" s="176"/>
      <c r="AM33" s="176"/>
      <c r="AN33" s="176"/>
      <c r="AO33" s="176"/>
      <c r="AP33" s="33"/>
      <c r="AQ33" s="33"/>
      <c r="AR33" s="34"/>
      <c r="AS33" s="33"/>
      <c r="AT33" s="33"/>
      <c r="AU33" s="33"/>
      <c r="AV33" s="33"/>
      <c r="AW33" s="33"/>
      <c r="AX33" s="33"/>
      <c r="AY33" s="33"/>
      <c r="AZ33" s="33"/>
    </row>
    <row r="34" spans="2:52" s="1" customFormat="1" ht="6.95" customHeight="1">
      <c r="B34" s="27"/>
      <c r="AR34" s="27"/>
    </row>
    <row r="35" spans="2:52" s="1" customFormat="1" ht="25.9" customHeight="1">
      <c r="B35" s="27"/>
      <c r="C35" s="35"/>
      <c r="D35" s="36" t="s">
        <v>37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38</v>
      </c>
      <c r="U35" s="37"/>
      <c r="V35" s="37"/>
      <c r="W35" s="37"/>
      <c r="X35" s="201" t="s">
        <v>39</v>
      </c>
      <c r="Y35" s="202"/>
      <c r="Z35" s="202"/>
      <c r="AA35" s="202"/>
      <c r="AB35" s="202"/>
      <c r="AC35" s="37"/>
      <c r="AD35" s="37"/>
      <c r="AE35" s="37"/>
      <c r="AF35" s="37"/>
      <c r="AG35" s="37"/>
      <c r="AH35" s="37"/>
      <c r="AI35" s="37"/>
      <c r="AJ35" s="37"/>
      <c r="AK35" s="203">
        <f>SUM(AK26:AK33)</f>
        <v>0</v>
      </c>
      <c r="AL35" s="202"/>
      <c r="AM35" s="202"/>
      <c r="AN35" s="202"/>
      <c r="AO35" s="204"/>
      <c r="AP35" s="35"/>
      <c r="AQ35" s="35"/>
      <c r="AR35" s="27"/>
    </row>
    <row r="36" spans="2:52" s="1" customFormat="1" ht="6.95" customHeight="1">
      <c r="B36" s="27"/>
      <c r="AR36" s="27"/>
    </row>
    <row r="37" spans="2:52" s="1" customFormat="1" ht="14.45" customHeight="1">
      <c r="B37" s="27"/>
      <c r="AR37" s="27"/>
    </row>
    <row r="38" spans="2:52" ht="14.45" customHeight="1">
      <c r="B38" s="18"/>
      <c r="AR38" s="18"/>
    </row>
    <row r="39" spans="2:52" ht="14.45" customHeight="1">
      <c r="B39" s="18"/>
      <c r="AR39" s="18"/>
    </row>
    <row r="40" spans="2:52" ht="14.45" customHeight="1">
      <c r="B40" s="18"/>
      <c r="AR40" s="18"/>
    </row>
    <row r="41" spans="2:52" ht="14.45" customHeight="1">
      <c r="B41" s="18"/>
      <c r="AR41" s="18"/>
    </row>
    <row r="42" spans="2:52" ht="14.45" customHeight="1">
      <c r="B42" s="18"/>
      <c r="AR42" s="18"/>
    </row>
    <row r="43" spans="2:52" ht="14.45" customHeight="1">
      <c r="B43" s="18"/>
      <c r="AR43" s="18"/>
    </row>
    <row r="44" spans="2:52" ht="14.45" customHeight="1">
      <c r="B44" s="18"/>
      <c r="AR44" s="18"/>
    </row>
    <row r="45" spans="2:52" ht="14.45" customHeight="1">
      <c r="B45" s="18"/>
      <c r="AR45" s="18"/>
    </row>
    <row r="46" spans="2:52" ht="14.45" customHeight="1">
      <c r="B46" s="18"/>
      <c r="AR46" s="18"/>
    </row>
    <row r="47" spans="2:52" ht="14.45" customHeight="1">
      <c r="B47" s="18"/>
      <c r="AR47" s="18"/>
    </row>
    <row r="48" spans="2:52" ht="14.45" customHeight="1">
      <c r="B48" s="18"/>
      <c r="AR48" s="18"/>
    </row>
    <row r="49" spans="2:44" s="1" customFormat="1" ht="14.45" customHeight="1">
      <c r="B49" s="27"/>
      <c r="D49" s="39" t="s">
        <v>40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41</v>
      </c>
      <c r="AI49" s="40"/>
      <c r="AJ49" s="40"/>
      <c r="AK49" s="40"/>
      <c r="AL49" s="40"/>
      <c r="AM49" s="40"/>
      <c r="AN49" s="40"/>
      <c r="AO49" s="40"/>
      <c r="AR49" s="27"/>
    </row>
    <row r="50" spans="2:44">
      <c r="B50" s="18"/>
      <c r="AR50" s="18"/>
    </row>
    <row r="51" spans="2:44">
      <c r="B51" s="18"/>
      <c r="AR51" s="18"/>
    </row>
    <row r="52" spans="2:44">
      <c r="B52" s="18"/>
      <c r="AR52" s="18"/>
    </row>
    <row r="53" spans="2:44">
      <c r="B53" s="18"/>
      <c r="AR53" s="18"/>
    </row>
    <row r="54" spans="2:44">
      <c r="B54" s="18"/>
      <c r="AR54" s="18"/>
    </row>
    <row r="55" spans="2:44">
      <c r="B55" s="18"/>
      <c r="AR55" s="18"/>
    </row>
    <row r="56" spans="2:44">
      <c r="B56" s="18"/>
      <c r="AR56" s="18"/>
    </row>
    <row r="57" spans="2:44">
      <c r="B57" s="18"/>
      <c r="AR57" s="18"/>
    </row>
    <row r="58" spans="2:44">
      <c r="B58" s="18"/>
      <c r="AR58" s="18"/>
    </row>
    <row r="59" spans="2:44">
      <c r="B59" s="18"/>
      <c r="AR59" s="18"/>
    </row>
    <row r="60" spans="2:44" s="1" customFormat="1" ht="12.75">
      <c r="B60" s="27"/>
      <c r="D60" s="41" t="s">
        <v>42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41" t="s">
        <v>43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41" t="s">
        <v>42</v>
      </c>
      <c r="AI60" s="29"/>
      <c r="AJ60" s="29"/>
      <c r="AK60" s="29"/>
      <c r="AL60" s="29"/>
      <c r="AM60" s="41" t="s">
        <v>43</v>
      </c>
      <c r="AN60" s="29"/>
      <c r="AO60" s="29"/>
      <c r="AR60" s="27"/>
    </row>
    <row r="61" spans="2:44">
      <c r="B61" s="18"/>
      <c r="AR61" s="18"/>
    </row>
    <row r="62" spans="2:44">
      <c r="B62" s="18"/>
      <c r="AR62" s="18"/>
    </row>
    <row r="63" spans="2:44">
      <c r="B63" s="18"/>
      <c r="AR63" s="18"/>
    </row>
    <row r="64" spans="2:44" s="1" customFormat="1" ht="12.75">
      <c r="B64" s="27"/>
      <c r="D64" s="39" t="s">
        <v>44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45</v>
      </c>
      <c r="AI64" s="40"/>
      <c r="AJ64" s="40"/>
      <c r="AK64" s="40"/>
      <c r="AL64" s="40"/>
      <c r="AM64" s="40"/>
      <c r="AN64" s="40"/>
      <c r="AO64" s="40"/>
      <c r="AR64" s="27"/>
    </row>
    <row r="65" spans="2:44">
      <c r="B65" s="18"/>
      <c r="AR65" s="18"/>
    </row>
    <row r="66" spans="2:44">
      <c r="B66" s="18"/>
      <c r="AR66" s="18"/>
    </row>
    <row r="67" spans="2:44">
      <c r="B67" s="18"/>
      <c r="AR67" s="18"/>
    </row>
    <row r="68" spans="2:44">
      <c r="B68" s="18"/>
      <c r="AR68" s="18"/>
    </row>
    <row r="69" spans="2:44">
      <c r="B69" s="18"/>
      <c r="AR69" s="18"/>
    </row>
    <row r="70" spans="2:44">
      <c r="B70" s="18"/>
      <c r="AR70" s="18"/>
    </row>
    <row r="71" spans="2:44">
      <c r="B71" s="18"/>
      <c r="AR71" s="18"/>
    </row>
    <row r="72" spans="2:44">
      <c r="B72" s="18"/>
      <c r="AR72" s="18"/>
    </row>
    <row r="73" spans="2:44">
      <c r="B73" s="18"/>
      <c r="AR73" s="18"/>
    </row>
    <row r="74" spans="2:44">
      <c r="B74" s="18"/>
      <c r="AR74" s="18"/>
    </row>
    <row r="75" spans="2:44" s="1" customFormat="1" ht="12.75">
      <c r="B75" s="27"/>
      <c r="D75" s="41" t="s">
        <v>42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41" t="s">
        <v>43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41" t="s">
        <v>42</v>
      </c>
      <c r="AI75" s="29"/>
      <c r="AJ75" s="29"/>
      <c r="AK75" s="29"/>
      <c r="AL75" s="29"/>
      <c r="AM75" s="41" t="s">
        <v>43</v>
      </c>
      <c r="AN75" s="29"/>
      <c r="AO75" s="29"/>
      <c r="AR75" s="27"/>
    </row>
    <row r="76" spans="2:44" s="1" customFormat="1">
      <c r="B76" s="27"/>
      <c r="AR76" s="27"/>
    </row>
    <row r="77" spans="2:44" s="1" customFormat="1" ht="6.9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27"/>
    </row>
    <row r="81" spans="1:90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27"/>
    </row>
    <row r="82" spans="1:90" s="1" customFormat="1" ht="24.95" customHeight="1">
      <c r="B82" s="27"/>
      <c r="C82" s="19" t="s">
        <v>46</v>
      </c>
      <c r="AR82" s="27"/>
    </row>
    <row r="83" spans="1:90" s="1" customFormat="1" ht="6.95" customHeight="1">
      <c r="B83" s="27"/>
      <c r="AR83" s="27"/>
    </row>
    <row r="84" spans="1:90" s="3" customFormat="1" ht="12" customHeight="1">
      <c r="B84" s="46"/>
      <c r="C84" s="24" t="s">
        <v>11</v>
      </c>
      <c r="L84" s="3" t="str">
        <f>K5</f>
        <v>20260402</v>
      </c>
      <c r="AR84" s="46"/>
    </row>
    <row r="85" spans="1:90" s="4" customFormat="1" ht="36.950000000000003" customHeight="1">
      <c r="B85" s="47"/>
      <c r="C85" s="48" t="s">
        <v>13</v>
      </c>
      <c r="L85" s="192" t="str">
        <f>K6</f>
        <v>Rekonštrukcia športového povrchu</v>
      </c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  <c r="X85" s="193"/>
      <c r="Y85" s="193"/>
      <c r="Z85" s="193"/>
      <c r="AA85" s="193"/>
      <c r="AB85" s="193"/>
      <c r="AC85" s="193"/>
      <c r="AD85" s="193"/>
      <c r="AE85" s="193"/>
      <c r="AF85" s="193"/>
      <c r="AG85" s="193"/>
      <c r="AH85" s="193"/>
      <c r="AI85" s="193"/>
      <c r="AJ85" s="193"/>
      <c r="AR85" s="47"/>
    </row>
    <row r="86" spans="1:90" s="1" customFormat="1" ht="6.95" customHeight="1">
      <c r="B86" s="27"/>
      <c r="AR86" s="27"/>
    </row>
    <row r="87" spans="1:90" s="1" customFormat="1" ht="12" customHeight="1">
      <c r="B87" s="27"/>
      <c r="C87" s="24" t="s">
        <v>16</v>
      </c>
      <c r="L87" s="49" t="str">
        <f>IF(K8="","",K8)</f>
        <v>ZŠ Štefánikova Vrútky</v>
      </c>
      <c r="AI87" s="24" t="s">
        <v>17</v>
      </c>
      <c r="AM87" s="194">
        <f>IF(AN8= "","",AN8)</f>
        <v>46233</v>
      </c>
      <c r="AN87" s="194"/>
      <c r="AR87" s="27"/>
    </row>
    <row r="88" spans="1:90" s="1" customFormat="1" ht="6.95" customHeight="1">
      <c r="B88" s="27"/>
      <c r="AR88" s="27"/>
    </row>
    <row r="89" spans="1:90" s="1" customFormat="1" ht="15.2" customHeight="1">
      <c r="B89" s="27"/>
      <c r="C89" s="24" t="s">
        <v>18</v>
      </c>
      <c r="L89" s="3" t="str">
        <f>IF(E11= "","",E11)</f>
        <v>Mesto Vrútky</v>
      </c>
      <c r="AI89" s="24" t="s">
        <v>22</v>
      </c>
      <c r="AM89" s="195" t="str">
        <f>IF(E17="","",E17)</f>
        <v xml:space="preserve"> </v>
      </c>
      <c r="AN89" s="196"/>
      <c r="AO89" s="196"/>
      <c r="AP89" s="196"/>
      <c r="AR89" s="27"/>
      <c r="AS89" s="197" t="s">
        <v>47</v>
      </c>
      <c r="AT89" s="198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0" s="1" customFormat="1" ht="15.2" customHeight="1">
      <c r="B90" s="27"/>
      <c r="C90" s="24" t="s">
        <v>21</v>
      </c>
      <c r="L90" s="3"/>
      <c r="AI90" s="24" t="s">
        <v>25</v>
      </c>
      <c r="AM90" s="195"/>
      <c r="AN90" s="196"/>
      <c r="AO90" s="196"/>
      <c r="AP90" s="196"/>
      <c r="AR90" s="27"/>
      <c r="AS90" s="199"/>
      <c r="AT90" s="200"/>
      <c r="BD90" s="54"/>
    </row>
    <row r="91" spans="1:90" s="1" customFormat="1" ht="10.9" customHeight="1">
      <c r="B91" s="27"/>
      <c r="AR91" s="27"/>
      <c r="AS91" s="199"/>
      <c r="AT91" s="200"/>
      <c r="BD91" s="54"/>
    </row>
    <row r="92" spans="1:90" s="1" customFormat="1" ht="29.25" customHeight="1">
      <c r="B92" s="27"/>
      <c r="C92" s="187" t="s">
        <v>48</v>
      </c>
      <c r="D92" s="188"/>
      <c r="E92" s="188"/>
      <c r="F92" s="188"/>
      <c r="G92" s="188"/>
      <c r="H92" s="55"/>
      <c r="I92" s="189" t="s">
        <v>49</v>
      </c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90" t="s">
        <v>50</v>
      </c>
      <c r="AH92" s="188"/>
      <c r="AI92" s="188"/>
      <c r="AJ92" s="188"/>
      <c r="AK92" s="188"/>
      <c r="AL92" s="188"/>
      <c r="AM92" s="188"/>
      <c r="AN92" s="189" t="s">
        <v>51</v>
      </c>
      <c r="AO92" s="188"/>
      <c r="AP92" s="191"/>
      <c r="AQ92" s="56" t="s">
        <v>52</v>
      </c>
      <c r="AR92" s="27"/>
      <c r="AS92" s="57" t="s">
        <v>53</v>
      </c>
      <c r="AT92" s="58" t="s">
        <v>54</v>
      </c>
      <c r="AU92" s="58" t="s">
        <v>55</v>
      </c>
      <c r="AV92" s="58" t="s">
        <v>56</v>
      </c>
      <c r="AW92" s="58" t="s">
        <v>57</v>
      </c>
      <c r="AX92" s="58" t="s">
        <v>58</v>
      </c>
      <c r="AY92" s="58" t="s">
        <v>59</v>
      </c>
      <c r="AZ92" s="58" t="s">
        <v>60</v>
      </c>
      <c r="BA92" s="58" t="s">
        <v>61</v>
      </c>
      <c r="BB92" s="58" t="s">
        <v>62</v>
      </c>
      <c r="BC92" s="58" t="s">
        <v>63</v>
      </c>
      <c r="BD92" s="59" t="s">
        <v>64</v>
      </c>
    </row>
    <row r="93" spans="1:90" s="1" customFormat="1" ht="10.9" customHeight="1">
      <c r="B93" s="27"/>
      <c r="AR93" s="27"/>
      <c r="AS93" s="60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0" s="5" customFormat="1" ht="32.450000000000003" customHeight="1">
      <c r="B94" s="61"/>
      <c r="C94" s="62" t="s">
        <v>65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184">
        <f>ROUND(AG95,2)</f>
        <v>0</v>
      </c>
      <c r="AH94" s="184"/>
      <c r="AI94" s="184"/>
      <c r="AJ94" s="184"/>
      <c r="AK94" s="184"/>
      <c r="AL94" s="184"/>
      <c r="AM94" s="184"/>
      <c r="AN94" s="185">
        <f>SUM(AG94,AT94)</f>
        <v>0</v>
      </c>
      <c r="AO94" s="185"/>
      <c r="AP94" s="185"/>
      <c r="AQ94" s="65" t="s">
        <v>1</v>
      </c>
      <c r="AR94" s="61"/>
      <c r="AS94" s="66">
        <f>ROUND(AS95,2)</f>
        <v>0</v>
      </c>
      <c r="AT94" s="67">
        <f>ROUND(SUM(AV94:AW94),2)</f>
        <v>0</v>
      </c>
      <c r="AU94" s="68">
        <f>ROUND(AU95,5)</f>
        <v>201.75</v>
      </c>
      <c r="AV94" s="67">
        <f>ROUND(AZ94*L29,2)</f>
        <v>0</v>
      </c>
      <c r="AW94" s="67">
        <f>ROUND(BA94*L30,2)</f>
        <v>0</v>
      </c>
      <c r="AX94" s="67">
        <f>ROUND(BB94*L29,2)</f>
        <v>0</v>
      </c>
      <c r="AY94" s="67">
        <f>ROUND(BC94*L30,2)</f>
        <v>0</v>
      </c>
      <c r="AZ94" s="67">
        <f>ROUND(AZ95,2)</f>
        <v>0</v>
      </c>
      <c r="BA94" s="67">
        <f>ROUND(BA95,2)</f>
        <v>0</v>
      </c>
      <c r="BB94" s="67">
        <f>ROUND(BB95,2)</f>
        <v>0</v>
      </c>
      <c r="BC94" s="67">
        <f>ROUND(BC95,2)</f>
        <v>0</v>
      </c>
      <c r="BD94" s="69">
        <f>ROUND(BD95,2)</f>
        <v>0</v>
      </c>
      <c r="BS94" s="70" t="s">
        <v>66</v>
      </c>
      <c r="BT94" s="70" t="s">
        <v>67</v>
      </c>
      <c r="BV94" s="70" t="s">
        <v>68</v>
      </c>
      <c r="BW94" s="70" t="s">
        <v>4</v>
      </c>
      <c r="BX94" s="70" t="s">
        <v>69</v>
      </c>
      <c r="CL94" s="70" t="s">
        <v>1</v>
      </c>
    </row>
    <row r="95" spans="1:90" s="6" customFormat="1" ht="24.75" customHeight="1">
      <c r="A95" s="71" t="s">
        <v>70</v>
      </c>
      <c r="B95" s="72"/>
      <c r="C95" s="73"/>
      <c r="D95" s="183" t="s">
        <v>12</v>
      </c>
      <c r="E95" s="183"/>
      <c r="F95" s="183"/>
      <c r="G95" s="183"/>
      <c r="H95" s="183"/>
      <c r="I95" s="74"/>
      <c r="J95" s="183" t="s">
        <v>175</v>
      </c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  <c r="AA95" s="183"/>
      <c r="AB95" s="183"/>
      <c r="AC95" s="183"/>
      <c r="AD95" s="183"/>
      <c r="AE95" s="183"/>
      <c r="AF95" s="183"/>
      <c r="AG95" s="181">
        <f>'rekonštrukcia šport. povrchu'!J28</f>
        <v>0</v>
      </c>
      <c r="AH95" s="182"/>
      <c r="AI95" s="182"/>
      <c r="AJ95" s="182"/>
      <c r="AK95" s="182"/>
      <c r="AL95" s="182"/>
      <c r="AM95" s="182"/>
      <c r="AN95" s="181">
        <f>SUM(AG95,AT95)</f>
        <v>0</v>
      </c>
      <c r="AO95" s="182"/>
      <c r="AP95" s="182"/>
      <c r="AQ95" s="75" t="s">
        <v>71</v>
      </c>
      <c r="AR95" s="72"/>
      <c r="AS95" s="76">
        <v>0</v>
      </c>
      <c r="AT95" s="77">
        <f>ROUND(SUM(AV95:AW95),2)</f>
        <v>0</v>
      </c>
      <c r="AU95" s="78">
        <f>'rekonštrukcia šport. povrchu'!P115</f>
        <v>201.75</v>
      </c>
      <c r="AV95" s="77">
        <f>'rekonštrukcia šport. povrchu'!J31</f>
        <v>0</v>
      </c>
      <c r="AW95" s="77">
        <f>'rekonštrukcia šport. povrchu'!J32</f>
        <v>0</v>
      </c>
      <c r="AX95" s="77">
        <f>'rekonštrukcia šport. povrchu'!J33</f>
        <v>0</v>
      </c>
      <c r="AY95" s="77">
        <f>'rekonštrukcia šport. povrchu'!J34</f>
        <v>0</v>
      </c>
      <c r="AZ95" s="77">
        <f>'rekonštrukcia šport. povrchu'!F31</f>
        <v>0</v>
      </c>
      <c r="BA95" s="77">
        <f>'rekonštrukcia šport. povrchu'!F32</f>
        <v>0</v>
      </c>
      <c r="BB95" s="77">
        <f>'rekonštrukcia šport. povrchu'!F33</f>
        <v>0</v>
      </c>
      <c r="BC95" s="77">
        <f>'rekonštrukcia šport. povrchu'!F34</f>
        <v>0</v>
      </c>
      <c r="BD95" s="79">
        <f>'rekonštrukcia šport. povrchu'!F35</f>
        <v>0</v>
      </c>
      <c r="BT95" s="80" t="s">
        <v>72</v>
      </c>
      <c r="BU95" s="80" t="s">
        <v>73</v>
      </c>
      <c r="BV95" s="80" t="s">
        <v>68</v>
      </c>
      <c r="BW95" s="80" t="s">
        <v>4</v>
      </c>
      <c r="BX95" s="80" t="s">
        <v>69</v>
      </c>
      <c r="CL95" s="80" t="s">
        <v>1</v>
      </c>
    </row>
    <row r="96" spans="1:90" s="1" customFormat="1" ht="30" customHeight="1">
      <c r="B96" s="27"/>
      <c r="AR96" s="27"/>
    </row>
    <row r="97" spans="2:44" s="1" customFormat="1" ht="6.95" customHeight="1">
      <c r="B97" s="42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27"/>
    </row>
  </sheetData>
  <mergeCells count="40">
    <mergeCell ref="AR2:BE2"/>
    <mergeCell ref="C92:G92"/>
    <mergeCell ref="I92:AF92"/>
    <mergeCell ref="AG92:AM92"/>
    <mergeCell ref="AN92:AP92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J5"/>
    <mergeCell ref="K6:AJ6"/>
    <mergeCell ref="E23:AN23"/>
    <mergeCell ref="AK26:AO26"/>
    <mergeCell ref="L28:P28"/>
    <mergeCell ref="W28:AE28"/>
    <mergeCell ref="AK28:AO28"/>
  </mergeCells>
  <hyperlinks>
    <hyperlink ref="A95" location="'20260402 - Výmena umelej 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40"/>
  <sheetViews>
    <sheetView showGridLines="0" tabSelected="1" view="pageBreakPreview" topLeftCell="A114" zoomScaleNormal="100" zoomScaleSheetLayoutView="100" workbookViewId="0">
      <selection activeCell="V129" sqref="V129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69"/>
      <c r="N2" s="169"/>
      <c r="O2" s="169"/>
      <c r="P2" s="169"/>
      <c r="Q2" s="169"/>
      <c r="R2" s="169"/>
      <c r="S2" s="169"/>
      <c r="T2" s="169"/>
      <c r="U2" s="169"/>
      <c r="V2" s="169"/>
      <c r="AT2" s="15" t="s">
        <v>4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67</v>
      </c>
    </row>
    <row r="4" spans="2:46" ht="24.95" customHeight="1">
      <c r="B4" s="18"/>
      <c r="D4" s="19" t="s">
        <v>74</v>
      </c>
      <c r="L4" s="18"/>
      <c r="M4" s="81" t="s">
        <v>9</v>
      </c>
      <c r="AT4" s="15" t="s">
        <v>3</v>
      </c>
    </row>
    <row r="5" spans="2:46" ht="6.95" customHeight="1">
      <c r="B5" s="18"/>
      <c r="L5" s="18"/>
    </row>
    <row r="6" spans="2:46" s="1" customFormat="1" ht="12" customHeight="1">
      <c r="B6" s="27"/>
      <c r="D6" s="24" t="s">
        <v>13</v>
      </c>
      <c r="L6" s="27"/>
    </row>
    <row r="7" spans="2:46" s="1" customFormat="1" ht="16.5" customHeight="1">
      <c r="B7" s="27"/>
      <c r="E7" s="192" t="s">
        <v>163</v>
      </c>
      <c r="F7" s="205"/>
      <c r="G7" s="205"/>
      <c r="H7" s="205"/>
      <c r="L7" s="27"/>
    </row>
    <row r="8" spans="2:46" s="1" customFormat="1">
      <c r="B8" s="27"/>
      <c r="L8" s="27"/>
    </row>
    <row r="9" spans="2:46" s="1" customFormat="1" ht="12" customHeight="1">
      <c r="B9" s="27"/>
      <c r="D9" s="24" t="s">
        <v>14</v>
      </c>
      <c r="F9" s="22" t="s">
        <v>1</v>
      </c>
      <c r="I9" s="24" t="s">
        <v>15</v>
      </c>
      <c r="J9" s="22" t="s">
        <v>1</v>
      </c>
      <c r="L9" s="27"/>
    </row>
    <row r="10" spans="2:46" s="1" customFormat="1" ht="12" customHeight="1">
      <c r="B10" s="27"/>
      <c r="D10" s="24" t="s">
        <v>16</v>
      </c>
      <c r="F10" s="22" t="s">
        <v>164</v>
      </c>
      <c r="I10" s="24" t="s">
        <v>17</v>
      </c>
      <c r="J10" s="50">
        <v>46233</v>
      </c>
      <c r="L10" s="27"/>
    </row>
    <row r="11" spans="2:46" s="1" customFormat="1" ht="10.9" customHeight="1">
      <c r="B11" s="27"/>
      <c r="L11" s="27"/>
    </row>
    <row r="12" spans="2:46" s="1" customFormat="1" ht="12" customHeight="1">
      <c r="B12" s="27"/>
      <c r="D12" s="24" t="s">
        <v>18</v>
      </c>
      <c r="I12" s="24" t="s">
        <v>19</v>
      </c>
      <c r="J12" s="22" t="s">
        <v>1</v>
      </c>
      <c r="L12" s="27"/>
    </row>
    <row r="13" spans="2:46" s="1" customFormat="1" ht="18" customHeight="1">
      <c r="B13" s="27"/>
      <c r="E13" s="22"/>
      <c r="I13" s="24" t="s">
        <v>20</v>
      </c>
      <c r="J13" s="22" t="s">
        <v>1</v>
      </c>
      <c r="L13" s="27"/>
    </row>
    <row r="14" spans="2:46" s="1" customFormat="1" ht="6.95" customHeight="1">
      <c r="B14" s="27"/>
      <c r="L14" s="27"/>
    </row>
    <row r="15" spans="2:46" s="1" customFormat="1" ht="12" customHeight="1">
      <c r="B15" s="27"/>
      <c r="D15" s="24" t="s">
        <v>21</v>
      </c>
      <c r="I15" s="24" t="s">
        <v>19</v>
      </c>
      <c r="J15" s="22"/>
      <c r="L15" s="27"/>
    </row>
    <row r="16" spans="2:46" s="1" customFormat="1" ht="18" customHeight="1">
      <c r="B16" s="27"/>
      <c r="E16" s="22"/>
      <c r="I16" s="24" t="s">
        <v>20</v>
      </c>
      <c r="J16" s="22"/>
      <c r="L16" s="27"/>
    </row>
    <row r="17" spans="2:12" s="1" customFormat="1" ht="6.95" customHeight="1">
      <c r="B17" s="27"/>
      <c r="L17" s="27"/>
    </row>
    <row r="18" spans="2:12" s="1" customFormat="1" ht="12" customHeight="1">
      <c r="B18" s="27"/>
      <c r="D18" s="24" t="s">
        <v>22</v>
      </c>
      <c r="I18" s="24" t="s">
        <v>19</v>
      </c>
      <c r="J18" s="22" t="str">
        <f>IF('Rekapitulácia stavby'!AN16="","",'Rekapitulácia stavby'!AN16)</f>
        <v/>
      </c>
      <c r="L18" s="27"/>
    </row>
    <row r="19" spans="2:12" s="1" customFormat="1" ht="18" customHeight="1">
      <c r="B19" s="27"/>
      <c r="E19" s="22" t="str">
        <f>IF('Rekapitulácia stavby'!E17="","",'Rekapitulácia stavby'!E17)</f>
        <v xml:space="preserve"> </v>
      </c>
      <c r="I19" s="24" t="s">
        <v>20</v>
      </c>
      <c r="J19" s="22" t="str">
        <f>IF('Rekapitulácia stavby'!AN17="","",'Rekapitulácia stavby'!AN17)</f>
        <v/>
      </c>
      <c r="L19" s="27"/>
    </row>
    <row r="20" spans="2:12" s="1" customFormat="1" ht="6.95" customHeight="1">
      <c r="B20" s="27"/>
      <c r="L20" s="27"/>
    </row>
    <row r="21" spans="2:12" s="1" customFormat="1" ht="12" customHeight="1">
      <c r="B21" s="27"/>
      <c r="D21" s="24" t="s">
        <v>25</v>
      </c>
      <c r="I21" s="24" t="s">
        <v>19</v>
      </c>
      <c r="J21" s="22" t="s">
        <v>1</v>
      </c>
      <c r="L21" s="27"/>
    </row>
    <row r="22" spans="2:12" s="1" customFormat="1" ht="18" customHeight="1">
      <c r="B22" s="27"/>
      <c r="E22" s="22"/>
      <c r="I22" s="24" t="s">
        <v>20</v>
      </c>
      <c r="J22" s="22" t="s">
        <v>1</v>
      </c>
      <c r="L22" s="27"/>
    </row>
    <row r="23" spans="2:12" s="1" customFormat="1" ht="6.95" customHeight="1">
      <c r="B23" s="27"/>
      <c r="L23" s="27"/>
    </row>
    <row r="24" spans="2:12" s="1" customFormat="1" ht="12" customHeight="1">
      <c r="B24" s="27"/>
      <c r="D24" s="24" t="s">
        <v>26</v>
      </c>
      <c r="L24" s="27"/>
    </row>
    <row r="25" spans="2:12" s="7" customFormat="1" ht="16.5" customHeight="1">
      <c r="B25" s="82"/>
      <c r="E25" s="171" t="s">
        <v>1</v>
      </c>
      <c r="F25" s="171"/>
      <c r="G25" s="171"/>
      <c r="H25" s="171"/>
      <c r="L25" s="82"/>
    </row>
    <row r="26" spans="2:12" s="1" customFormat="1" ht="6.95" customHeight="1">
      <c r="B26" s="27"/>
      <c r="L26" s="27"/>
    </row>
    <row r="27" spans="2:12" s="1" customFormat="1" ht="6.95" customHeight="1">
      <c r="B27" s="27"/>
      <c r="D27" s="51"/>
      <c r="E27" s="51"/>
      <c r="F27" s="51"/>
      <c r="G27" s="51"/>
      <c r="H27" s="51"/>
      <c r="I27" s="51"/>
      <c r="J27" s="51"/>
      <c r="K27" s="51"/>
      <c r="L27" s="27"/>
    </row>
    <row r="28" spans="2:12" s="1" customFormat="1" ht="25.35" customHeight="1">
      <c r="B28" s="27"/>
      <c r="D28" s="83" t="s">
        <v>27</v>
      </c>
      <c r="J28" s="64">
        <f>ROUND(J115, 2)</f>
        <v>0</v>
      </c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14.45" customHeight="1">
      <c r="B30" s="27"/>
      <c r="F30" s="30" t="s">
        <v>29</v>
      </c>
      <c r="I30" s="30" t="s">
        <v>28</v>
      </c>
      <c r="J30" s="30" t="s">
        <v>30</v>
      </c>
      <c r="L30" s="27"/>
    </row>
    <row r="31" spans="2:12" s="1" customFormat="1" ht="14.45" customHeight="1">
      <c r="B31" s="27"/>
      <c r="D31" s="53" t="s">
        <v>31</v>
      </c>
      <c r="E31" s="32" t="s">
        <v>32</v>
      </c>
      <c r="F31" s="84">
        <f>ROUND((SUM(BE115:BE139)),  2)</f>
        <v>0</v>
      </c>
      <c r="G31" s="85"/>
      <c r="H31" s="85"/>
      <c r="I31" s="86">
        <v>0.23</v>
      </c>
      <c r="J31" s="84">
        <f>ROUND(((SUM(BE115:BE139))*I31),  2)</f>
        <v>0</v>
      </c>
      <c r="L31" s="27"/>
    </row>
    <row r="32" spans="2:12" s="1" customFormat="1" ht="14.45" customHeight="1">
      <c r="B32" s="27"/>
      <c r="E32" s="32" t="s">
        <v>33</v>
      </c>
      <c r="F32" s="87">
        <f>ROUND((SUM(BF115:BF139)),  2)</f>
        <v>0</v>
      </c>
      <c r="I32" s="88">
        <v>0.23</v>
      </c>
      <c r="J32" s="87">
        <f>ROUND(((SUM(BF115:BF139))*I32),  2)</f>
        <v>0</v>
      </c>
      <c r="L32" s="27"/>
    </row>
    <row r="33" spans="2:12" s="1" customFormat="1" ht="14.45" hidden="1" customHeight="1">
      <c r="B33" s="27"/>
      <c r="E33" s="24" t="s">
        <v>34</v>
      </c>
      <c r="F33" s="87">
        <f>ROUND((SUM(BG115:BG139)),  2)</f>
        <v>0</v>
      </c>
      <c r="I33" s="88">
        <v>0.23</v>
      </c>
      <c r="J33" s="87">
        <f>0</f>
        <v>0</v>
      </c>
      <c r="L33" s="27"/>
    </row>
    <row r="34" spans="2:12" s="1" customFormat="1" ht="14.45" hidden="1" customHeight="1">
      <c r="B34" s="27"/>
      <c r="E34" s="24" t="s">
        <v>35</v>
      </c>
      <c r="F34" s="87">
        <f>ROUND((SUM(BH115:BH139)),  2)</f>
        <v>0</v>
      </c>
      <c r="I34" s="88">
        <v>0.23</v>
      </c>
      <c r="J34" s="87">
        <f>0</f>
        <v>0</v>
      </c>
      <c r="L34" s="27"/>
    </row>
    <row r="35" spans="2:12" s="1" customFormat="1" ht="14.45" hidden="1" customHeight="1">
      <c r="B35" s="27"/>
      <c r="E35" s="32" t="s">
        <v>36</v>
      </c>
      <c r="F35" s="84">
        <f>ROUND((SUM(BI115:BI139)),  2)</f>
        <v>0</v>
      </c>
      <c r="G35" s="85"/>
      <c r="H35" s="85"/>
      <c r="I35" s="86">
        <v>0</v>
      </c>
      <c r="J35" s="84">
        <f>0</f>
        <v>0</v>
      </c>
      <c r="L35" s="27"/>
    </row>
    <row r="36" spans="2:12" s="1" customFormat="1" ht="6.95" customHeight="1">
      <c r="B36" s="27"/>
      <c r="L36" s="27"/>
    </row>
    <row r="37" spans="2:12" s="1" customFormat="1" ht="25.35" customHeight="1">
      <c r="B37" s="27"/>
      <c r="C37" s="89"/>
      <c r="D37" s="90" t="s">
        <v>37</v>
      </c>
      <c r="E37" s="55"/>
      <c r="F37" s="55"/>
      <c r="G37" s="91" t="s">
        <v>38</v>
      </c>
      <c r="H37" s="92" t="s">
        <v>39</v>
      </c>
      <c r="I37" s="55"/>
      <c r="J37" s="93">
        <f>SUM(J28:J35)</f>
        <v>0</v>
      </c>
      <c r="K37" s="94"/>
      <c r="L37" s="27"/>
    </row>
    <row r="38" spans="2:12" s="1" customFormat="1" ht="14.45" customHeight="1">
      <c r="B38" s="27"/>
      <c r="L38" s="27"/>
    </row>
    <row r="39" spans="2:12" ht="14.45" customHeight="1">
      <c r="B39" s="18"/>
      <c r="L39" s="18"/>
    </row>
    <row r="40" spans="2:12" ht="14.45" customHeight="1">
      <c r="B40" s="18"/>
      <c r="L40" s="18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40</v>
      </c>
      <c r="E50" s="40"/>
      <c r="F50" s="40"/>
      <c r="G50" s="39" t="s">
        <v>41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42</v>
      </c>
      <c r="E61" s="29"/>
      <c r="F61" s="95" t="s">
        <v>43</v>
      </c>
      <c r="G61" s="41" t="s">
        <v>42</v>
      </c>
      <c r="H61" s="29"/>
      <c r="I61" s="29"/>
      <c r="J61" s="96" t="s">
        <v>43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44</v>
      </c>
      <c r="E65" s="40"/>
      <c r="F65" s="40"/>
      <c r="G65" s="39" t="s">
        <v>45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42</v>
      </c>
      <c r="E76" s="29"/>
      <c r="F76" s="95" t="s">
        <v>43</v>
      </c>
      <c r="G76" s="41" t="s">
        <v>42</v>
      </c>
      <c r="H76" s="29"/>
      <c r="I76" s="29"/>
      <c r="J76" s="96" t="s">
        <v>43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75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16.5" customHeight="1">
      <c r="B85" s="27"/>
      <c r="E85" s="192" t="str">
        <f>E7</f>
        <v>Rekonštrukcia športového povrchu</v>
      </c>
      <c r="F85" s="205"/>
      <c r="G85" s="205"/>
      <c r="H85" s="205"/>
      <c r="L85" s="27"/>
    </row>
    <row r="86" spans="2:47" s="1" customFormat="1" ht="6.95" customHeight="1">
      <c r="B86" s="27"/>
      <c r="L86" s="27"/>
    </row>
    <row r="87" spans="2:47" s="1" customFormat="1" ht="12" customHeight="1">
      <c r="B87" s="27"/>
      <c r="C87" s="24" t="s">
        <v>16</v>
      </c>
      <c r="F87" s="22" t="str">
        <f>F10</f>
        <v>Vrútky, ZŠ Štefánikova</v>
      </c>
      <c r="I87" s="24" t="s">
        <v>17</v>
      </c>
      <c r="J87" s="50">
        <v>46233</v>
      </c>
      <c r="L87" s="27"/>
    </row>
    <row r="88" spans="2:47" s="1" customFormat="1" ht="6.95" customHeight="1">
      <c r="B88" s="27"/>
      <c r="L88" s="27"/>
    </row>
    <row r="89" spans="2:47" s="1" customFormat="1" ht="15.2" customHeight="1">
      <c r="B89" s="27"/>
      <c r="C89" s="24" t="s">
        <v>18</v>
      </c>
      <c r="F89" s="22">
        <f>E13</f>
        <v>0</v>
      </c>
      <c r="I89" s="24" t="s">
        <v>22</v>
      </c>
      <c r="J89" s="25" t="str">
        <f>E19</f>
        <v xml:space="preserve"> </v>
      </c>
      <c r="L89" s="27"/>
    </row>
    <row r="90" spans="2:47" s="1" customFormat="1" ht="15.2" customHeight="1">
      <c r="B90" s="27"/>
      <c r="C90" s="24" t="s">
        <v>21</v>
      </c>
      <c r="F90" s="22"/>
      <c r="I90" s="24" t="s">
        <v>25</v>
      </c>
      <c r="J90" s="25"/>
      <c r="L90" s="27"/>
    </row>
    <row r="91" spans="2:47" s="1" customFormat="1" ht="10.35" customHeight="1">
      <c r="B91" s="27"/>
      <c r="L91" s="27"/>
    </row>
    <row r="92" spans="2:47" s="1" customFormat="1" ht="29.25" customHeight="1">
      <c r="B92" s="27"/>
      <c r="C92" s="97" t="s">
        <v>76</v>
      </c>
      <c r="D92" s="89"/>
      <c r="E92" s="89"/>
      <c r="F92" s="89"/>
      <c r="G92" s="89"/>
      <c r="H92" s="89"/>
      <c r="I92" s="89"/>
      <c r="J92" s="98" t="s">
        <v>77</v>
      </c>
      <c r="K92" s="89"/>
      <c r="L92" s="27"/>
    </row>
    <row r="93" spans="2:47" s="1" customFormat="1" ht="10.35" customHeight="1">
      <c r="B93" s="27"/>
      <c r="L93" s="27"/>
    </row>
    <row r="94" spans="2:47" s="1" customFormat="1" ht="22.9" customHeight="1">
      <c r="B94" s="27"/>
      <c r="C94" s="99" t="s">
        <v>78</v>
      </c>
      <c r="J94" s="64">
        <f>J115</f>
        <v>0</v>
      </c>
      <c r="L94" s="27"/>
      <c r="AU94" s="15" t="s">
        <v>79</v>
      </c>
    </row>
    <row r="95" spans="2:47" s="8" customFormat="1" ht="24.95" customHeight="1">
      <c r="B95" s="100"/>
      <c r="D95" s="101" t="s">
        <v>80</v>
      </c>
      <c r="E95" s="102"/>
      <c r="F95" s="102"/>
      <c r="G95" s="102"/>
      <c r="H95" s="102"/>
      <c r="I95" s="102"/>
      <c r="J95" s="103">
        <f>J116</f>
        <v>0</v>
      </c>
      <c r="L95" s="100"/>
    </row>
    <row r="96" spans="2:47" s="9" customFormat="1" ht="19.899999999999999" customHeight="1">
      <c r="B96" s="104"/>
      <c r="D96" s="105" t="s">
        <v>81</v>
      </c>
      <c r="E96" s="106"/>
      <c r="F96" s="106"/>
      <c r="G96" s="106"/>
      <c r="H96" s="106"/>
      <c r="I96" s="106"/>
      <c r="J96" s="107">
        <f>J117</f>
        <v>0</v>
      </c>
      <c r="L96" s="104"/>
    </row>
    <row r="97" spans="2:12" s="9" customFormat="1" ht="14.85" customHeight="1">
      <c r="B97" s="104"/>
      <c r="D97" s="105" t="s">
        <v>82</v>
      </c>
      <c r="E97" s="106"/>
      <c r="F97" s="106"/>
      <c r="G97" s="106"/>
      <c r="H97" s="106"/>
      <c r="I97" s="106"/>
      <c r="J97" s="107">
        <f>J127</f>
        <v>0</v>
      </c>
      <c r="L97" s="104"/>
    </row>
    <row r="98" spans="2:12" s="1" customFormat="1" ht="21.75" customHeight="1">
      <c r="B98" s="27"/>
      <c r="L98" s="27"/>
    </row>
    <row r="99" spans="2:12" s="1" customFormat="1" ht="6.95" customHeight="1"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27"/>
    </row>
    <row r="103" spans="2:12" s="1" customFormat="1" ht="6.95" customHeight="1">
      <c r="B103" s="44"/>
      <c r="C103" s="45"/>
      <c r="D103" s="45"/>
      <c r="E103" s="45"/>
      <c r="F103" s="45"/>
      <c r="G103" s="45"/>
      <c r="H103" s="45"/>
      <c r="I103" s="45"/>
      <c r="J103" s="45"/>
      <c r="K103" s="45"/>
      <c r="L103" s="27"/>
    </row>
    <row r="104" spans="2:12" s="1" customFormat="1" ht="24.95" customHeight="1">
      <c r="B104" s="27"/>
      <c r="C104" s="19" t="s">
        <v>83</v>
      </c>
      <c r="L104" s="27"/>
    </row>
    <row r="105" spans="2:12" s="1" customFormat="1" ht="6.95" customHeight="1">
      <c r="B105" s="27"/>
      <c r="L105" s="27"/>
    </row>
    <row r="106" spans="2:12" s="1" customFormat="1" ht="12" customHeight="1">
      <c r="B106" s="27"/>
      <c r="C106" s="24" t="s">
        <v>13</v>
      </c>
      <c r="L106" s="27"/>
    </row>
    <row r="107" spans="2:12" s="1" customFormat="1" ht="16.5" customHeight="1">
      <c r="B107" s="27"/>
      <c r="E107" s="192" t="str">
        <f>E7</f>
        <v>Rekonštrukcia športového povrchu</v>
      </c>
      <c r="F107" s="205"/>
      <c r="G107" s="205"/>
      <c r="H107" s="205"/>
      <c r="L107" s="27"/>
    </row>
    <row r="108" spans="2:12" s="1" customFormat="1" ht="6.95" customHeight="1">
      <c r="B108" s="27"/>
      <c r="L108" s="27"/>
    </row>
    <row r="109" spans="2:12" s="1" customFormat="1" ht="12" customHeight="1">
      <c r="B109" s="27"/>
      <c r="C109" s="24" t="s">
        <v>16</v>
      </c>
      <c r="F109" s="22" t="str">
        <f>F10</f>
        <v>Vrútky, ZŠ Štefánikova</v>
      </c>
      <c r="I109" s="24" t="s">
        <v>17</v>
      </c>
      <c r="J109" s="50">
        <f>IF(J10="","",J10)</f>
        <v>46233</v>
      </c>
      <c r="L109" s="27"/>
    </row>
    <row r="110" spans="2:12" s="1" customFormat="1" ht="6.95" customHeight="1">
      <c r="B110" s="27"/>
      <c r="L110" s="27"/>
    </row>
    <row r="111" spans="2:12" s="1" customFormat="1" ht="15.2" customHeight="1">
      <c r="B111" s="27"/>
      <c r="C111" s="24" t="s">
        <v>18</v>
      </c>
      <c r="F111" s="22">
        <f>E13</f>
        <v>0</v>
      </c>
      <c r="I111" s="24" t="s">
        <v>22</v>
      </c>
      <c r="J111" s="25" t="str">
        <f>E19</f>
        <v xml:space="preserve"> </v>
      </c>
      <c r="L111" s="27"/>
    </row>
    <row r="112" spans="2:12" s="1" customFormat="1" ht="15.2" customHeight="1">
      <c r="B112" s="27"/>
      <c r="C112" s="24" t="s">
        <v>21</v>
      </c>
      <c r="F112" s="22"/>
      <c r="I112" s="24" t="s">
        <v>25</v>
      </c>
      <c r="J112" s="25"/>
      <c r="L112" s="27"/>
    </row>
    <row r="113" spans="2:65" s="1" customFormat="1" ht="10.35" customHeight="1">
      <c r="B113" s="27"/>
      <c r="L113" s="27"/>
    </row>
    <row r="114" spans="2:65" s="10" customFormat="1" ht="29.25" customHeight="1">
      <c r="B114" s="108"/>
      <c r="C114" s="109" t="s">
        <v>84</v>
      </c>
      <c r="D114" s="110" t="s">
        <v>52</v>
      </c>
      <c r="E114" s="110" t="s">
        <v>48</v>
      </c>
      <c r="F114" s="110" t="s">
        <v>49</v>
      </c>
      <c r="G114" s="110" t="s">
        <v>85</v>
      </c>
      <c r="H114" s="110" t="s">
        <v>86</v>
      </c>
      <c r="I114" s="110" t="s">
        <v>87</v>
      </c>
      <c r="J114" s="111" t="s">
        <v>77</v>
      </c>
      <c r="K114" s="112" t="s">
        <v>88</v>
      </c>
      <c r="L114" s="108"/>
      <c r="M114" s="57" t="s">
        <v>1</v>
      </c>
      <c r="N114" s="58" t="s">
        <v>31</v>
      </c>
      <c r="O114" s="58" t="s">
        <v>89</v>
      </c>
      <c r="P114" s="58" t="s">
        <v>90</v>
      </c>
      <c r="Q114" s="58" t="s">
        <v>91</v>
      </c>
      <c r="R114" s="58" t="s">
        <v>92</v>
      </c>
      <c r="S114" s="58" t="s">
        <v>93</v>
      </c>
      <c r="T114" s="59" t="s">
        <v>94</v>
      </c>
    </row>
    <row r="115" spans="2:65" s="1" customFormat="1" ht="22.9" customHeight="1">
      <c r="B115" s="27"/>
      <c r="C115" s="62" t="s">
        <v>78</v>
      </c>
      <c r="J115" s="113">
        <f>J116</f>
        <v>0</v>
      </c>
      <c r="L115" s="27"/>
      <c r="M115" s="60"/>
      <c r="N115" s="51"/>
      <c r="O115" s="51"/>
      <c r="P115" s="114">
        <f>P116</f>
        <v>201.75</v>
      </c>
      <c r="Q115" s="51"/>
      <c r="R115" s="114">
        <f>R116</f>
        <v>17.686630000000001</v>
      </c>
      <c r="S115" s="51"/>
      <c r="T115" s="115">
        <f>T116</f>
        <v>0</v>
      </c>
      <c r="AT115" s="15" t="s">
        <v>66</v>
      </c>
      <c r="AU115" s="15" t="s">
        <v>79</v>
      </c>
      <c r="BK115" s="116">
        <f>BK116</f>
        <v>0</v>
      </c>
    </row>
    <row r="116" spans="2:65" s="11" customFormat="1" ht="25.9" customHeight="1">
      <c r="B116" s="117"/>
      <c r="D116" s="118" t="s">
        <v>66</v>
      </c>
      <c r="E116" s="119" t="s">
        <v>95</v>
      </c>
      <c r="F116" s="119" t="s">
        <v>96</v>
      </c>
      <c r="J116" s="120">
        <f>J117</f>
        <v>0</v>
      </c>
      <c r="L116" s="117"/>
      <c r="M116" s="121"/>
      <c r="P116" s="122">
        <f>P117</f>
        <v>201.75</v>
      </c>
      <c r="R116" s="122">
        <f>R117</f>
        <v>17.686630000000001</v>
      </c>
      <c r="T116" s="123">
        <f>T117</f>
        <v>0</v>
      </c>
      <c r="AR116" s="118" t="s">
        <v>97</v>
      </c>
      <c r="AT116" s="124" t="s">
        <v>66</v>
      </c>
      <c r="AU116" s="124" t="s">
        <v>67</v>
      </c>
      <c r="AY116" s="118" t="s">
        <v>98</v>
      </c>
      <c r="BK116" s="125">
        <f>BK117</f>
        <v>0</v>
      </c>
    </row>
    <row r="117" spans="2:65" s="11" customFormat="1" ht="22.9" customHeight="1">
      <c r="B117" s="117"/>
      <c r="D117" s="118" t="s">
        <v>66</v>
      </c>
      <c r="E117" s="126" t="s">
        <v>99</v>
      </c>
      <c r="F117" s="126" t="s">
        <v>100</v>
      </c>
      <c r="J117" s="127">
        <f>J118+J120+J121+J122+J124+J125+J126+J127+J128+J129+J131+J132+J133+J135+J136+J137</f>
        <v>0</v>
      </c>
      <c r="L117" s="117"/>
      <c r="M117" s="121"/>
      <c r="P117" s="122">
        <f>P118+SUM(P119:P127)</f>
        <v>201.75</v>
      </c>
      <c r="R117" s="122">
        <f>R118+SUM(R119:R127)</f>
        <v>17.686630000000001</v>
      </c>
      <c r="T117" s="123">
        <f>T118+SUM(T119:T127)</f>
        <v>0</v>
      </c>
      <c r="AR117" s="118" t="s">
        <v>72</v>
      </c>
      <c r="AT117" s="124" t="s">
        <v>66</v>
      </c>
      <c r="AU117" s="124" t="s">
        <v>72</v>
      </c>
      <c r="AY117" s="118" t="s">
        <v>98</v>
      </c>
      <c r="BK117" s="125">
        <f>BK118+SUM(BK119:BK127)</f>
        <v>0</v>
      </c>
    </row>
    <row r="118" spans="2:65" s="1" customFormat="1" ht="62.65" customHeight="1">
      <c r="B118" s="128"/>
      <c r="C118" s="129" t="s">
        <v>72</v>
      </c>
      <c r="D118" s="129" t="s">
        <v>101</v>
      </c>
      <c r="E118" s="130" t="s">
        <v>102</v>
      </c>
      <c r="F118" s="131" t="s">
        <v>103</v>
      </c>
      <c r="G118" s="132" t="s">
        <v>104</v>
      </c>
      <c r="H118" s="133">
        <v>807</v>
      </c>
      <c r="I118" s="134"/>
      <c r="J118" s="134">
        <f>ROUND(I118*H118,2)</f>
        <v>0</v>
      </c>
      <c r="K118" s="135"/>
      <c r="L118" s="136"/>
      <c r="M118" s="137" t="s">
        <v>1</v>
      </c>
      <c r="N118" s="138" t="s">
        <v>33</v>
      </c>
      <c r="O118" s="139">
        <v>0</v>
      </c>
      <c r="P118" s="139">
        <f>O118*H118</f>
        <v>0</v>
      </c>
      <c r="Q118" s="139">
        <v>1.8E-3</v>
      </c>
      <c r="R118" s="139">
        <f>Q118*H118</f>
        <v>1.4525999999999999</v>
      </c>
      <c r="S118" s="139">
        <v>0</v>
      </c>
      <c r="T118" s="140">
        <f>S118*H118</f>
        <v>0</v>
      </c>
      <c r="AR118" s="141" t="s">
        <v>105</v>
      </c>
      <c r="AT118" s="141" t="s">
        <v>101</v>
      </c>
      <c r="AU118" s="141" t="s">
        <v>97</v>
      </c>
      <c r="AY118" s="15" t="s">
        <v>98</v>
      </c>
      <c r="BE118" s="142">
        <f>IF(N118="základná",J118,0)</f>
        <v>0</v>
      </c>
      <c r="BF118" s="142">
        <f>IF(N118="znížená",J118,0)</f>
        <v>0</v>
      </c>
      <c r="BG118" s="142">
        <f>IF(N118="zákl. prenesená",J118,0)</f>
        <v>0</v>
      </c>
      <c r="BH118" s="142">
        <f>IF(N118="zníž. prenesená",J118,0)</f>
        <v>0</v>
      </c>
      <c r="BI118" s="142">
        <f>IF(N118="nulová",J118,0)</f>
        <v>0</v>
      </c>
      <c r="BJ118" s="15" t="s">
        <v>97</v>
      </c>
      <c r="BK118" s="142">
        <f>ROUND(I118*H118,2)</f>
        <v>0</v>
      </c>
      <c r="BL118" s="15" t="s">
        <v>106</v>
      </c>
      <c r="BM118" s="141" t="s">
        <v>107</v>
      </c>
    </row>
    <row r="119" spans="2:65" s="12" customFormat="1">
      <c r="B119" s="143"/>
      <c r="D119" s="144" t="s">
        <v>108</v>
      </c>
      <c r="E119" s="145" t="s">
        <v>1</v>
      </c>
      <c r="F119" s="167" t="s">
        <v>171</v>
      </c>
      <c r="H119" s="147"/>
      <c r="L119" s="143"/>
      <c r="M119" s="148"/>
      <c r="T119" s="149"/>
      <c r="AT119" s="145" t="s">
        <v>108</v>
      </c>
      <c r="AU119" s="145" t="s">
        <v>97</v>
      </c>
      <c r="AV119" s="12" t="s">
        <v>97</v>
      </c>
      <c r="AW119" s="12" t="s">
        <v>24</v>
      </c>
      <c r="AX119" s="12" t="s">
        <v>72</v>
      </c>
      <c r="AY119" s="145" t="s">
        <v>98</v>
      </c>
    </row>
    <row r="120" spans="2:65" s="1" customFormat="1" ht="21.75" customHeight="1">
      <c r="B120" s="128"/>
      <c r="C120" s="129" t="s">
        <v>97</v>
      </c>
      <c r="D120" s="129" t="s">
        <v>101</v>
      </c>
      <c r="E120" s="130" t="s">
        <v>109</v>
      </c>
      <c r="F120" s="131" t="s">
        <v>110</v>
      </c>
      <c r="G120" s="132" t="s">
        <v>111</v>
      </c>
      <c r="H120" s="133">
        <v>250</v>
      </c>
      <c r="I120" s="134"/>
      <c r="J120" s="134">
        <f>ROUND(I120*H120,2)</f>
        <v>0</v>
      </c>
      <c r="K120" s="135"/>
      <c r="L120" s="136"/>
      <c r="M120" s="137" t="s">
        <v>1</v>
      </c>
      <c r="N120" s="138" t="s">
        <v>33</v>
      </c>
      <c r="O120" s="139">
        <v>0</v>
      </c>
      <c r="P120" s="139">
        <f>O120*H120</f>
        <v>0</v>
      </c>
      <c r="Q120" s="139">
        <v>0</v>
      </c>
      <c r="R120" s="139">
        <f>Q120*H120</f>
        <v>0</v>
      </c>
      <c r="S120" s="139">
        <v>0</v>
      </c>
      <c r="T120" s="140">
        <f>S120*H120</f>
        <v>0</v>
      </c>
      <c r="AR120" s="141" t="s">
        <v>105</v>
      </c>
      <c r="AT120" s="141" t="s">
        <v>101</v>
      </c>
      <c r="AU120" s="141" t="s">
        <v>97</v>
      </c>
      <c r="AY120" s="15" t="s">
        <v>98</v>
      </c>
      <c r="BE120" s="142">
        <f>IF(N120="základná",J120,0)</f>
        <v>0</v>
      </c>
      <c r="BF120" s="142">
        <f>IF(N120="znížená",J120,0)</f>
        <v>0</v>
      </c>
      <c r="BG120" s="142">
        <f>IF(N120="zákl. prenesená",J120,0)</f>
        <v>0</v>
      </c>
      <c r="BH120" s="142">
        <f>IF(N120="zníž. prenesená",J120,0)</f>
        <v>0</v>
      </c>
      <c r="BI120" s="142">
        <f>IF(N120="nulová",J120,0)</f>
        <v>0</v>
      </c>
      <c r="BJ120" s="15" t="s">
        <v>97</v>
      </c>
      <c r="BK120" s="142">
        <f>ROUND(I120*H120,2)</f>
        <v>0</v>
      </c>
      <c r="BL120" s="15" t="s">
        <v>106</v>
      </c>
      <c r="BM120" s="141" t="s">
        <v>112</v>
      </c>
    </row>
    <row r="121" spans="2:65" s="1" customFormat="1" ht="21.75" customHeight="1">
      <c r="B121" s="128"/>
      <c r="C121" s="129" t="s">
        <v>113</v>
      </c>
      <c r="D121" s="129" t="s">
        <v>101</v>
      </c>
      <c r="E121" s="130" t="s">
        <v>114</v>
      </c>
      <c r="F121" s="131" t="s">
        <v>115</v>
      </c>
      <c r="G121" s="132" t="s">
        <v>116</v>
      </c>
      <c r="H121" s="133">
        <v>800</v>
      </c>
      <c r="I121" s="134"/>
      <c r="J121" s="134">
        <f>ROUND(I121*H121,2)</f>
        <v>0</v>
      </c>
      <c r="K121" s="135"/>
      <c r="L121" s="136"/>
      <c r="M121" s="137" t="s">
        <v>1</v>
      </c>
      <c r="N121" s="138" t="s">
        <v>33</v>
      </c>
      <c r="O121" s="139">
        <v>0</v>
      </c>
      <c r="P121" s="139">
        <f>O121*H121</f>
        <v>0</v>
      </c>
      <c r="Q121" s="139">
        <v>0</v>
      </c>
      <c r="R121" s="139">
        <f>Q121*H121</f>
        <v>0</v>
      </c>
      <c r="S121" s="139">
        <v>0</v>
      </c>
      <c r="T121" s="140">
        <f>S121*H121</f>
        <v>0</v>
      </c>
      <c r="AR121" s="141" t="s">
        <v>105</v>
      </c>
      <c r="AT121" s="141" t="s">
        <v>101</v>
      </c>
      <c r="AU121" s="141" t="s">
        <v>97</v>
      </c>
      <c r="AY121" s="15" t="s">
        <v>98</v>
      </c>
      <c r="BE121" s="142">
        <f>IF(N121="základná",J121,0)</f>
        <v>0</v>
      </c>
      <c r="BF121" s="142">
        <f>IF(N121="znížená",J121,0)</f>
        <v>0</v>
      </c>
      <c r="BG121" s="142">
        <f>IF(N121="zákl. prenesená",J121,0)</f>
        <v>0</v>
      </c>
      <c r="BH121" s="142">
        <f>IF(N121="zníž. prenesená",J121,0)</f>
        <v>0</v>
      </c>
      <c r="BI121" s="142">
        <f>IF(N121="nulová",J121,0)</f>
        <v>0</v>
      </c>
      <c r="BJ121" s="15" t="s">
        <v>97</v>
      </c>
      <c r="BK121" s="142">
        <f>ROUND(I121*H121,2)</f>
        <v>0</v>
      </c>
      <c r="BL121" s="15" t="s">
        <v>106</v>
      </c>
      <c r="BM121" s="141" t="s">
        <v>117</v>
      </c>
    </row>
    <row r="122" spans="2:65" s="1" customFormat="1" ht="24.2" customHeight="1">
      <c r="B122" s="128"/>
      <c r="C122" s="150" t="s">
        <v>106</v>
      </c>
      <c r="D122" s="150" t="s">
        <v>118</v>
      </c>
      <c r="E122" s="151" t="s">
        <v>119</v>
      </c>
      <c r="F122" s="152" t="s">
        <v>120</v>
      </c>
      <c r="G122" s="153" t="s">
        <v>104</v>
      </c>
      <c r="H122" s="154">
        <f>H118</f>
        <v>807</v>
      </c>
      <c r="I122" s="155"/>
      <c r="J122" s="155">
        <f>ROUND(I122*H122,2)</f>
        <v>0</v>
      </c>
      <c r="K122" s="156"/>
      <c r="L122" s="27"/>
      <c r="M122" s="157" t="s">
        <v>1</v>
      </c>
      <c r="N122" s="158" t="s">
        <v>33</v>
      </c>
      <c r="O122" s="139">
        <v>0.25</v>
      </c>
      <c r="P122" s="139">
        <f>O122*H122</f>
        <v>201.75</v>
      </c>
      <c r="Q122" s="139">
        <v>2.9E-4</v>
      </c>
      <c r="R122" s="139">
        <f>Q122*H122</f>
        <v>0.23402999999999999</v>
      </c>
      <c r="S122" s="139">
        <v>0</v>
      </c>
      <c r="T122" s="140">
        <f>S122*H122</f>
        <v>0</v>
      </c>
      <c r="AR122" s="141" t="s">
        <v>106</v>
      </c>
      <c r="AT122" s="141" t="s">
        <v>118</v>
      </c>
      <c r="AU122" s="141" t="s">
        <v>97</v>
      </c>
      <c r="AY122" s="15" t="s">
        <v>98</v>
      </c>
      <c r="BE122" s="142">
        <f>IF(N122="základná",J122,0)</f>
        <v>0</v>
      </c>
      <c r="BF122" s="142">
        <f>IF(N122="znížená",J122,0)</f>
        <v>0</v>
      </c>
      <c r="BG122" s="142">
        <f>IF(N122="zákl. prenesená",J122,0)</f>
        <v>0</v>
      </c>
      <c r="BH122" s="142">
        <f>IF(N122="zníž. prenesená",J122,0)</f>
        <v>0</v>
      </c>
      <c r="BI122" s="142">
        <f>IF(N122="nulová",J122,0)</f>
        <v>0</v>
      </c>
      <c r="BJ122" s="15" t="s">
        <v>97</v>
      </c>
      <c r="BK122" s="142">
        <f>ROUND(I122*H122,2)</f>
        <v>0</v>
      </c>
      <c r="BL122" s="15" t="s">
        <v>106</v>
      </c>
      <c r="BM122" s="141" t="s">
        <v>121</v>
      </c>
    </row>
    <row r="123" spans="2:65" s="12" customFormat="1">
      <c r="B123" s="143"/>
      <c r="D123" s="144" t="s">
        <v>108</v>
      </c>
      <c r="E123" s="145" t="s">
        <v>1</v>
      </c>
      <c r="F123" s="146" t="s">
        <v>165</v>
      </c>
      <c r="H123" s="147">
        <v>1168</v>
      </c>
      <c r="L123" s="143"/>
      <c r="M123" s="148"/>
      <c r="T123" s="149"/>
      <c r="AT123" s="145" t="s">
        <v>108</v>
      </c>
      <c r="AU123" s="145" t="s">
        <v>97</v>
      </c>
      <c r="AV123" s="12" t="s">
        <v>97</v>
      </c>
      <c r="AW123" s="12" t="s">
        <v>24</v>
      </c>
      <c r="AX123" s="12" t="s">
        <v>72</v>
      </c>
      <c r="AY123" s="145" t="s">
        <v>98</v>
      </c>
    </row>
    <row r="124" spans="2:65" s="1" customFormat="1" ht="16.5" customHeight="1">
      <c r="B124" s="128"/>
      <c r="C124" s="129" t="s">
        <v>122</v>
      </c>
      <c r="D124" s="129" t="s">
        <v>101</v>
      </c>
      <c r="E124" s="130" t="s">
        <v>123</v>
      </c>
      <c r="F124" s="131" t="s">
        <v>124</v>
      </c>
      <c r="G124" s="132" t="s">
        <v>125</v>
      </c>
      <c r="H124" s="133">
        <v>16</v>
      </c>
      <c r="I124" s="134"/>
      <c r="J124" s="134">
        <f>ROUND(I124*H124,2)</f>
        <v>0</v>
      </c>
      <c r="K124" s="135"/>
      <c r="L124" s="136"/>
      <c r="M124" s="137" t="s">
        <v>1</v>
      </c>
      <c r="N124" s="138" t="s">
        <v>33</v>
      </c>
      <c r="O124" s="139">
        <v>0</v>
      </c>
      <c r="P124" s="139">
        <f>O124*H124</f>
        <v>0</v>
      </c>
      <c r="Q124" s="139">
        <v>1</v>
      </c>
      <c r="R124" s="139">
        <f>Q124*H124</f>
        <v>16</v>
      </c>
      <c r="S124" s="139">
        <v>0</v>
      </c>
      <c r="T124" s="140">
        <f>S124*H124</f>
        <v>0</v>
      </c>
      <c r="AR124" s="141" t="s">
        <v>105</v>
      </c>
      <c r="AT124" s="141" t="s">
        <v>101</v>
      </c>
      <c r="AU124" s="141" t="s">
        <v>97</v>
      </c>
      <c r="AY124" s="15" t="s">
        <v>98</v>
      </c>
      <c r="BE124" s="142">
        <f>IF(N124="základná",J124,0)</f>
        <v>0</v>
      </c>
      <c r="BF124" s="142">
        <f>IF(N124="znížená",J124,0)</f>
        <v>0</v>
      </c>
      <c r="BG124" s="142">
        <f>IF(N124="zákl. prenesená",J124,0)</f>
        <v>0</v>
      </c>
      <c r="BH124" s="142">
        <f>IF(N124="zníž. prenesená",J124,0)</f>
        <v>0</v>
      </c>
      <c r="BI124" s="142">
        <f>IF(N124="nulová",J124,0)</f>
        <v>0</v>
      </c>
      <c r="BJ124" s="15" t="s">
        <v>97</v>
      </c>
      <c r="BK124" s="142">
        <f>ROUND(I124*H124,2)</f>
        <v>0</v>
      </c>
      <c r="BL124" s="15" t="s">
        <v>106</v>
      </c>
      <c r="BM124" s="141" t="s">
        <v>126</v>
      </c>
    </row>
    <row r="125" spans="2:65" s="1" customFormat="1" ht="33" customHeight="1">
      <c r="B125" s="128"/>
      <c r="C125" s="150" t="s">
        <v>99</v>
      </c>
      <c r="D125" s="150" t="s">
        <v>118</v>
      </c>
      <c r="E125" s="151" t="s">
        <v>127</v>
      </c>
      <c r="F125" s="152" t="s">
        <v>128</v>
      </c>
      <c r="G125" s="153" t="s">
        <v>104</v>
      </c>
      <c r="H125" s="154">
        <f>H118</f>
        <v>807</v>
      </c>
      <c r="I125" s="155"/>
      <c r="J125" s="155">
        <f>ROUND(I125*H125,2)</f>
        <v>0</v>
      </c>
      <c r="K125" s="156"/>
      <c r="L125" s="27"/>
      <c r="M125" s="157" t="s">
        <v>1</v>
      </c>
      <c r="N125" s="158" t="s">
        <v>33</v>
      </c>
      <c r="O125" s="139">
        <v>0</v>
      </c>
      <c r="P125" s="139">
        <f>O125*H125</f>
        <v>0</v>
      </c>
      <c r="Q125" s="139">
        <v>0</v>
      </c>
      <c r="R125" s="139">
        <f>Q125*H125</f>
        <v>0</v>
      </c>
      <c r="S125" s="139">
        <v>0</v>
      </c>
      <c r="T125" s="140">
        <f>S125*H125</f>
        <v>0</v>
      </c>
      <c r="AR125" s="141" t="s">
        <v>106</v>
      </c>
      <c r="AT125" s="141" t="s">
        <v>118</v>
      </c>
      <c r="AU125" s="141" t="s">
        <v>97</v>
      </c>
      <c r="AY125" s="15" t="s">
        <v>98</v>
      </c>
      <c r="BE125" s="142">
        <f>IF(N125="základná",J125,0)</f>
        <v>0</v>
      </c>
      <c r="BF125" s="142">
        <f>IF(N125="znížená",J125,0)</f>
        <v>0</v>
      </c>
      <c r="BG125" s="142">
        <f>IF(N125="zákl. prenesená",J125,0)</f>
        <v>0</v>
      </c>
      <c r="BH125" s="142">
        <f>IF(N125="zníž. prenesená",J125,0)</f>
        <v>0</v>
      </c>
      <c r="BI125" s="142">
        <f>IF(N125="nulová",J125,0)</f>
        <v>0</v>
      </c>
      <c r="BJ125" s="15" t="s">
        <v>97</v>
      </c>
      <c r="BK125" s="142">
        <f>ROUND(I125*H125,2)</f>
        <v>0</v>
      </c>
      <c r="BL125" s="15" t="s">
        <v>106</v>
      </c>
      <c r="BM125" s="141" t="s">
        <v>129</v>
      </c>
    </row>
    <row r="126" spans="2:65" s="1" customFormat="1" ht="16.5" customHeight="1">
      <c r="B126" s="128"/>
      <c r="C126" s="150" t="s">
        <v>130</v>
      </c>
      <c r="D126" s="150" t="s">
        <v>118</v>
      </c>
      <c r="E126" s="151" t="s">
        <v>131</v>
      </c>
      <c r="F126" s="152" t="s">
        <v>132</v>
      </c>
      <c r="G126" s="153" t="s">
        <v>133</v>
      </c>
      <c r="H126" s="154">
        <v>1</v>
      </c>
      <c r="I126" s="155"/>
      <c r="J126" s="155">
        <f>ROUND(I126*H126,2)</f>
        <v>0</v>
      </c>
      <c r="K126" s="163"/>
      <c r="M126" s="164"/>
      <c r="N126" s="158"/>
      <c r="O126" s="139"/>
      <c r="P126" s="139"/>
      <c r="Q126" s="139"/>
      <c r="R126" s="139"/>
      <c r="S126" s="139"/>
      <c r="T126" s="139"/>
      <c r="AR126" s="141" t="s">
        <v>106</v>
      </c>
      <c r="AT126" s="141" t="s">
        <v>118</v>
      </c>
      <c r="AU126" s="141" t="s">
        <v>97</v>
      </c>
      <c r="AY126" s="15" t="s">
        <v>98</v>
      </c>
      <c r="BE126" s="142">
        <f>IF(N126="základná",J126,0)</f>
        <v>0</v>
      </c>
      <c r="BF126" s="142">
        <f>IF(N126="znížená",J126,0)</f>
        <v>0</v>
      </c>
      <c r="BG126" s="142">
        <f>IF(N126="zákl. prenesená",J126,0)</f>
        <v>0</v>
      </c>
      <c r="BH126" s="142">
        <f>IF(N126="zníž. prenesená",J126,0)</f>
        <v>0</v>
      </c>
      <c r="BI126" s="142">
        <f>IF(N126="nulová",J126,0)</f>
        <v>0</v>
      </c>
      <c r="BJ126" s="15" t="s">
        <v>97</v>
      </c>
      <c r="BK126" s="142">
        <f>ROUND(I126*H126,2)</f>
        <v>0</v>
      </c>
      <c r="BL126" s="15" t="s">
        <v>106</v>
      </c>
      <c r="BM126" s="141" t="s">
        <v>134</v>
      </c>
    </row>
    <row r="127" spans="2:65" s="11" customFormat="1" ht="20.85" customHeight="1">
      <c r="B127" s="117"/>
      <c r="D127" s="118" t="s">
        <v>66</v>
      </c>
      <c r="E127" s="126" t="s">
        <v>135</v>
      </c>
      <c r="F127" s="126" t="s">
        <v>166</v>
      </c>
      <c r="J127" s="127"/>
      <c r="P127" s="122"/>
      <c r="R127" s="122"/>
      <c r="T127" s="122"/>
      <c r="AR127" s="118" t="s">
        <v>97</v>
      </c>
      <c r="AT127" s="124" t="s">
        <v>66</v>
      </c>
      <c r="AU127" s="124" t="s">
        <v>97</v>
      </c>
      <c r="AY127" s="118" t="s">
        <v>98</v>
      </c>
      <c r="BK127" s="125">
        <f>SUM(BK128:BK139)</f>
        <v>0</v>
      </c>
    </row>
    <row r="128" spans="2:65" s="1" customFormat="1" ht="27" customHeight="1">
      <c r="B128" s="128"/>
      <c r="C128" s="150" t="s">
        <v>105</v>
      </c>
      <c r="D128" s="150" t="s">
        <v>118</v>
      </c>
      <c r="E128" s="151" t="s">
        <v>136</v>
      </c>
      <c r="F128" s="152" t="s">
        <v>172</v>
      </c>
      <c r="G128" s="153" t="s">
        <v>104</v>
      </c>
      <c r="H128" s="154">
        <f>H118</f>
        <v>807</v>
      </c>
      <c r="I128" s="155"/>
      <c r="J128" s="155">
        <f>ROUND(I128*H128,2)</f>
        <v>0</v>
      </c>
      <c r="K128" s="163"/>
      <c r="M128" s="164"/>
      <c r="N128" s="158"/>
      <c r="O128" s="139"/>
      <c r="P128" s="139"/>
      <c r="Q128" s="139"/>
      <c r="R128" s="139"/>
      <c r="S128" s="139"/>
      <c r="T128" s="139"/>
      <c r="AR128" s="141" t="s">
        <v>106</v>
      </c>
      <c r="AT128" s="141" t="s">
        <v>118</v>
      </c>
      <c r="AU128" s="141" t="s">
        <v>113</v>
      </c>
      <c r="AY128" s="15" t="s">
        <v>98</v>
      </c>
      <c r="BE128" s="142">
        <f>IF(N128="základná",J128,0)</f>
        <v>0</v>
      </c>
      <c r="BF128" s="142">
        <f>IF(N128="znížená",J128,0)</f>
        <v>0</v>
      </c>
      <c r="BG128" s="142">
        <f>IF(N128="zákl. prenesená",J128,0)</f>
        <v>0</v>
      </c>
      <c r="BH128" s="142">
        <f>IF(N128="zníž. prenesená",J128,0)</f>
        <v>0</v>
      </c>
      <c r="BI128" s="142">
        <f>IF(N128="nulová",J128,0)</f>
        <v>0</v>
      </c>
      <c r="BJ128" s="15" t="s">
        <v>97</v>
      </c>
      <c r="BK128" s="142">
        <f>ROUND(I128*H128,2)</f>
        <v>0</v>
      </c>
      <c r="BL128" s="15" t="s">
        <v>106</v>
      </c>
      <c r="BM128" s="141" t="s">
        <v>137</v>
      </c>
    </row>
    <row r="129" spans="2:65" s="1" customFormat="1" ht="24.2" customHeight="1">
      <c r="B129" s="128"/>
      <c r="C129" s="150" t="s">
        <v>138</v>
      </c>
      <c r="D129" s="150" t="s">
        <v>118</v>
      </c>
      <c r="E129" s="151" t="s">
        <v>139</v>
      </c>
      <c r="F129" s="152" t="s">
        <v>162</v>
      </c>
      <c r="G129" s="153" t="s">
        <v>125</v>
      </c>
      <c r="H129" s="154">
        <v>21.6</v>
      </c>
      <c r="I129" s="155"/>
      <c r="J129" s="155">
        <f>ROUND(I129*H129,2)</f>
        <v>0</v>
      </c>
      <c r="K129" s="163"/>
      <c r="M129" s="164"/>
      <c r="N129" s="158"/>
      <c r="O129" s="139"/>
      <c r="P129" s="139"/>
      <c r="Q129" s="139"/>
      <c r="R129" s="139"/>
      <c r="S129" s="139"/>
      <c r="T129" s="139"/>
      <c r="V129" s="165"/>
      <c r="AR129" s="141" t="s">
        <v>106</v>
      </c>
      <c r="AT129" s="141" t="s">
        <v>118</v>
      </c>
      <c r="AU129" s="141" t="s">
        <v>113</v>
      </c>
      <c r="AY129" s="15" t="s">
        <v>98</v>
      </c>
      <c r="BE129" s="142">
        <f>IF(N129="základná",J129,0)</f>
        <v>0</v>
      </c>
      <c r="BF129" s="142">
        <f>IF(N129="znížená",J129,0)</f>
        <v>0</v>
      </c>
      <c r="BG129" s="142">
        <f>IF(N129="zákl. prenesená",J129,0)</f>
        <v>0</v>
      </c>
      <c r="BH129" s="142">
        <f>IF(N129="zníž. prenesená",J129,0)</f>
        <v>0</v>
      </c>
      <c r="BI129" s="142">
        <f>IF(N129="nulová",J129,0)</f>
        <v>0</v>
      </c>
      <c r="BJ129" s="15" t="s">
        <v>97</v>
      </c>
      <c r="BK129" s="142">
        <f>ROUND(I129*H129,2)</f>
        <v>0</v>
      </c>
      <c r="BL129" s="15" t="s">
        <v>106</v>
      </c>
      <c r="BM129" s="141" t="s">
        <v>140</v>
      </c>
    </row>
    <row r="130" spans="2:65" s="12" customFormat="1">
      <c r="B130" s="143"/>
      <c r="D130" s="144" t="s">
        <v>108</v>
      </c>
      <c r="E130" s="145" t="s">
        <v>1</v>
      </c>
      <c r="F130" s="146" t="s">
        <v>141</v>
      </c>
      <c r="H130" s="147"/>
      <c r="AT130" s="145" t="s">
        <v>108</v>
      </c>
      <c r="AU130" s="145" t="s">
        <v>113</v>
      </c>
      <c r="AV130" s="12" t="s">
        <v>97</v>
      </c>
      <c r="AW130" s="12" t="s">
        <v>24</v>
      </c>
      <c r="AX130" s="12" t="s">
        <v>72</v>
      </c>
      <c r="AY130" s="145" t="s">
        <v>98</v>
      </c>
    </row>
    <row r="131" spans="2:65" s="1" customFormat="1" ht="21.75" customHeight="1">
      <c r="B131" s="128"/>
      <c r="C131" s="150" t="s">
        <v>142</v>
      </c>
      <c r="D131" s="150" t="s">
        <v>118</v>
      </c>
      <c r="E131" s="151" t="s">
        <v>143</v>
      </c>
      <c r="F131" s="152" t="s">
        <v>170</v>
      </c>
      <c r="G131" s="153" t="s">
        <v>144</v>
      </c>
      <c r="H131" s="154">
        <v>23.36</v>
      </c>
      <c r="I131" s="155"/>
      <c r="J131" s="155">
        <f>ROUND(I131*H131,2)</f>
        <v>0</v>
      </c>
      <c r="K131" s="163"/>
      <c r="M131" s="164"/>
      <c r="N131" s="158"/>
      <c r="O131" s="139"/>
      <c r="P131" s="139"/>
      <c r="Q131" s="139"/>
      <c r="R131" s="139"/>
      <c r="S131" s="139"/>
      <c r="T131" s="139"/>
      <c r="AR131" s="141" t="s">
        <v>106</v>
      </c>
      <c r="AT131" s="141" t="s">
        <v>118</v>
      </c>
      <c r="AU131" s="141" t="s">
        <v>113</v>
      </c>
      <c r="AY131" s="15" t="s">
        <v>98</v>
      </c>
      <c r="BE131" s="142">
        <f>IF(N131="základná",J131,0)</f>
        <v>0</v>
      </c>
      <c r="BF131" s="142">
        <f>IF(N131="znížená",J131,0)</f>
        <v>0</v>
      </c>
      <c r="BG131" s="142">
        <f>IF(N131="zákl. prenesená",J131,0)</f>
        <v>0</v>
      </c>
      <c r="BH131" s="142">
        <f>IF(N131="zníž. prenesená",J131,0)</f>
        <v>0</v>
      </c>
      <c r="BI131" s="142">
        <f>IF(N131="nulová",J131,0)</f>
        <v>0</v>
      </c>
      <c r="BJ131" s="15" t="s">
        <v>97</v>
      </c>
      <c r="BK131" s="142">
        <f>ROUND(I131*H131,2)</f>
        <v>0</v>
      </c>
      <c r="BL131" s="15" t="s">
        <v>106</v>
      </c>
      <c r="BM131" s="141" t="s">
        <v>145</v>
      </c>
    </row>
    <row r="132" spans="2:65" s="1" customFormat="1" ht="37.9" customHeight="1">
      <c r="B132" s="128"/>
      <c r="C132" s="150" t="s">
        <v>146</v>
      </c>
      <c r="D132" s="150" t="s">
        <v>118</v>
      </c>
      <c r="E132" s="151" t="s">
        <v>147</v>
      </c>
      <c r="F132" s="152" t="s">
        <v>173</v>
      </c>
      <c r="G132" s="153" t="s">
        <v>167</v>
      </c>
      <c r="H132" s="154">
        <v>420</v>
      </c>
      <c r="I132" s="155"/>
      <c r="J132" s="155">
        <f>ROUND(I132*H132,2)</f>
        <v>0</v>
      </c>
      <c r="K132" s="163"/>
      <c r="M132" s="164"/>
      <c r="N132" s="158"/>
      <c r="O132" s="139"/>
      <c r="P132" s="139"/>
      <c r="Q132" s="139"/>
      <c r="R132" s="139"/>
      <c r="S132" s="139"/>
      <c r="T132" s="139"/>
      <c r="V132" s="165"/>
      <c r="AR132" s="141" t="s">
        <v>106</v>
      </c>
      <c r="AT132" s="141" t="s">
        <v>118</v>
      </c>
      <c r="AU132" s="141" t="s">
        <v>113</v>
      </c>
      <c r="AY132" s="15" t="s">
        <v>98</v>
      </c>
      <c r="BE132" s="142">
        <f>IF(N132="základná",J132,0)</f>
        <v>0</v>
      </c>
      <c r="BF132" s="142">
        <f>IF(N132="znížená",J132,0)</f>
        <v>0</v>
      </c>
      <c r="BG132" s="142">
        <f>IF(N132="zákl. prenesená",J132,0)</f>
        <v>0</v>
      </c>
      <c r="BH132" s="142">
        <f>IF(N132="zníž. prenesená",J132,0)</f>
        <v>0</v>
      </c>
      <c r="BI132" s="142">
        <f>IF(N132="nulová",J132,0)</f>
        <v>0</v>
      </c>
      <c r="BJ132" s="15" t="s">
        <v>97</v>
      </c>
      <c r="BK132" s="142">
        <f>ROUND(I132*H132,2)</f>
        <v>0</v>
      </c>
      <c r="BL132" s="15" t="s">
        <v>106</v>
      </c>
      <c r="BM132" s="141" t="s">
        <v>148</v>
      </c>
    </row>
    <row r="133" spans="2:65" s="1" customFormat="1" ht="44.25" customHeight="1">
      <c r="B133" s="128"/>
      <c r="C133" s="150" t="s">
        <v>149</v>
      </c>
      <c r="D133" s="150" t="s">
        <v>118</v>
      </c>
      <c r="E133" s="151" t="s">
        <v>150</v>
      </c>
      <c r="F133" s="152" t="s">
        <v>174</v>
      </c>
      <c r="G133" s="153" t="s">
        <v>104</v>
      </c>
      <c r="H133" s="154">
        <v>2</v>
      </c>
      <c r="I133" s="155"/>
      <c r="J133" s="155">
        <f>ROUND(I133*H133,2)</f>
        <v>0</v>
      </c>
      <c r="K133" s="163"/>
      <c r="M133" s="164"/>
      <c r="N133" s="158"/>
      <c r="O133" s="139"/>
      <c r="P133" s="139"/>
      <c r="Q133" s="139"/>
      <c r="R133" s="139"/>
      <c r="S133" s="139"/>
      <c r="T133" s="139"/>
      <c r="V133" s="165"/>
      <c r="AR133" s="141" t="s">
        <v>106</v>
      </c>
      <c r="AT133" s="141" t="s">
        <v>118</v>
      </c>
      <c r="AU133" s="141" t="s">
        <v>113</v>
      </c>
      <c r="AY133" s="15" t="s">
        <v>98</v>
      </c>
      <c r="BE133" s="142">
        <f>IF(N133="základná",J133,0)</f>
        <v>0</v>
      </c>
      <c r="BF133" s="142">
        <f>IF(N133="znížená",J133,0)</f>
        <v>0</v>
      </c>
      <c r="BG133" s="142">
        <f>IF(N133="zákl. prenesená",J133,0)</f>
        <v>0</v>
      </c>
      <c r="BH133" s="142">
        <f>IF(N133="zníž. prenesená",J133,0)</f>
        <v>0</v>
      </c>
      <c r="BI133" s="142">
        <f>IF(N133="nulová",J133,0)</f>
        <v>0</v>
      </c>
      <c r="BJ133" s="15" t="s">
        <v>97</v>
      </c>
      <c r="BK133" s="142">
        <f>ROUND(I133*H133,2)</f>
        <v>0</v>
      </c>
      <c r="BL133" s="15" t="s">
        <v>106</v>
      </c>
      <c r="BM133" s="141" t="s">
        <v>151</v>
      </c>
    </row>
    <row r="134" spans="2:65" s="12" customFormat="1" ht="3.75" customHeight="1">
      <c r="B134" s="143"/>
      <c r="D134" s="144"/>
      <c r="E134" s="145" t="s">
        <v>1</v>
      </c>
      <c r="F134" s="146"/>
      <c r="H134" s="147"/>
      <c r="AT134" s="145" t="s">
        <v>108</v>
      </c>
      <c r="AU134" s="145" t="s">
        <v>113</v>
      </c>
      <c r="AV134" s="12" t="s">
        <v>97</v>
      </c>
      <c r="AW134" s="12" t="s">
        <v>24</v>
      </c>
      <c r="AX134" s="12" t="s">
        <v>72</v>
      </c>
      <c r="AY134" s="145" t="s">
        <v>98</v>
      </c>
    </row>
    <row r="135" spans="2:65" s="1" customFormat="1" ht="33" customHeight="1">
      <c r="B135" s="128"/>
      <c r="C135" s="150" t="s">
        <v>152</v>
      </c>
      <c r="D135" s="150" t="s">
        <v>118</v>
      </c>
      <c r="E135" s="151" t="s">
        <v>153</v>
      </c>
      <c r="F135" s="152" t="s">
        <v>154</v>
      </c>
      <c r="G135" s="153" t="s">
        <v>104</v>
      </c>
      <c r="H135" s="154">
        <f>H118</f>
        <v>807</v>
      </c>
      <c r="I135" s="155"/>
      <c r="J135" s="155">
        <f>ROUND(I135*H135,2)</f>
        <v>0</v>
      </c>
      <c r="K135" s="163"/>
      <c r="M135" s="164"/>
      <c r="N135" s="158"/>
      <c r="O135" s="139"/>
      <c r="P135" s="139"/>
      <c r="Q135" s="139"/>
      <c r="R135" s="139"/>
      <c r="S135" s="139"/>
      <c r="T135" s="139"/>
      <c r="AR135" s="141" t="s">
        <v>106</v>
      </c>
      <c r="AT135" s="141" t="s">
        <v>118</v>
      </c>
      <c r="AU135" s="141" t="s">
        <v>113</v>
      </c>
      <c r="AY135" s="15" t="s">
        <v>98</v>
      </c>
      <c r="BE135" s="142">
        <f>IF(N135="základná",J135,0)</f>
        <v>0</v>
      </c>
      <c r="BF135" s="142">
        <f>IF(N135="znížená",J135,0)</f>
        <v>0</v>
      </c>
      <c r="BG135" s="142">
        <f>IF(N135="zákl. prenesená",J135,0)</f>
        <v>0</v>
      </c>
      <c r="BH135" s="142">
        <f>IF(N135="zníž. prenesená",J135,0)</f>
        <v>0</v>
      </c>
      <c r="BI135" s="142">
        <f>IF(N135="nulová",J135,0)</f>
        <v>0</v>
      </c>
      <c r="BJ135" s="15" t="s">
        <v>97</v>
      </c>
      <c r="BK135" s="142">
        <f>ROUND(I135*H135,2)</f>
        <v>0</v>
      </c>
      <c r="BL135" s="15" t="s">
        <v>106</v>
      </c>
      <c r="BM135" s="141" t="s">
        <v>155</v>
      </c>
    </row>
    <row r="136" spans="2:65" s="1" customFormat="1" ht="16.5" customHeight="1">
      <c r="B136" s="128"/>
      <c r="C136" s="150" t="s">
        <v>156</v>
      </c>
      <c r="D136" s="150" t="s">
        <v>118</v>
      </c>
      <c r="E136" s="151" t="s">
        <v>157</v>
      </c>
      <c r="F136" s="152" t="s">
        <v>176</v>
      </c>
      <c r="G136" s="153" t="s">
        <v>144</v>
      </c>
      <c r="H136" s="154">
        <v>23.36</v>
      </c>
      <c r="I136" s="155"/>
      <c r="J136" s="155">
        <f>ROUND(I136*H136,2)</f>
        <v>0</v>
      </c>
      <c r="K136" s="163"/>
      <c r="M136" s="164"/>
      <c r="N136" s="158"/>
      <c r="O136" s="139"/>
      <c r="P136" s="139"/>
      <c r="Q136" s="139"/>
      <c r="R136" s="139"/>
      <c r="S136" s="139"/>
      <c r="T136" s="139"/>
      <c r="V136" s="165"/>
      <c r="AR136" s="141" t="s">
        <v>106</v>
      </c>
      <c r="AT136" s="141" t="s">
        <v>118</v>
      </c>
      <c r="AU136" s="141" t="s">
        <v>113</v>
      </c>
      <c r="AY136" s="15" t="s">
        <v>98</v>
      </c>
      <c r="BE136" s="142">
        <f>IF(N136="základná",J136,0)</f>
        <v>0</v>
      </c>
      <c r="BF136" s="142">
        <f>IF(N136="znížená",J136,0)</f>
        <v>0</v>
      </c>
      <c r="BG136" s="142">
        <f>IF(N136="zákl. prenesená",J136,0)</f>
        <v>0</v>
      </c>
      <c r="BH136" s="142">
        <f>IF(N136="zníž. prenesená",J136,0)</f>
        <v>0</v>
      </c>
      <c r="BI136" s="142">
        <f>IF(N136="nulová",J136,0)</f>
        <v>0</v>
      </c>
      <c r="BJ136" s="15" t="s">
        <v>97</v>
      </c>
      <c r="BK136" s="142">
        <f>ROUND(I136*H136,2)</f>
        <v>0</v>
      </c>
      <c r="BL136" s="15" t="s">
        <v>106</v>
      </c>
      <c r="BM136" s="141" t="s">
        <v>158</v>
      </c>
    </row>
    <row r="137" spans="2:65" s="1" customFormat="1" ht="24.2" customHeight="1">
      <c r="B137" s="128"/>
      <c r="C137" s="150" t="s">
        <v>159</v>
      </c>
      <c r="D137" s="150" t="s">
        <v>118</v>
      </c>
      <c r="E137" s="151" t="s">
        <v>160</v>
      </c>
      <c r="F137" s="152" t="s">
        <v>177</v>
      </c>
      <c r="G137" s="153" t="s">
        <v>125</v>
      </c>
      <c r="H137" s="154">
        <v>35.04</v>
      </c>
      <c r="I137" s="155"/>
      <c r="J137" s="155">
        <f>ROUND(I137*H137,2)</f>
        <v>0</v>
      </c>
      <c r="K137" s="163"/>
      <c r="M137" s="164"/>
      <c r="N137" s="158"/>
      <c r="O137" s="139"/>
      <c r="P137" s="139"/>
      <c r="Q137" s="139"/>
      <c r="R137" s="139"/>
      <c r="S137" s="139"/>
      <c r="T137" s="139"/>
      <c r="V137" s="165"/>
      <c r="AR137" s="141" t="s">
        <v>106</v>
      </c>
      <c r="AT137" s="141" t="s">
        <v>118</v>
      </c>
      <c r="AU137" s="141" t="s">
        <v>113</v>
      </c>
      <c r="AY137" s="15" t="s">
        <v>98</v>
      </c>
      <c r="BE137" s="142">
        <f>IF(N137="základná",J137,0)</f>
        <v>0</v>
      </c>
      <c r="BF137" s="142">
        <f>IF(N137="znížená",J137,0)</f>
        <v>0</v>
      </c>
      <c r="BG137" s="142">
        <f>IF(N137="zákl. prenesená",J137,0)</f>
        <v>0</v>
      </c>
      <c r="BH137" s="142">
        <f>IF(N137="zníž. prenesená",J137,0)</f>
        <v>0</v>
      </c>
      <c r="BI137" s="142">
        <f>IF(N137="nulová",J137,0)</f>
        <v>0</v>
      </c>
      <c r="BJ137" s="15" t="s">
        <v>97</v>
      </c>
      <c r="BK137" s="142">
        <f>ROUND(I137*H137,2)</f>
        <v>0</v>
      </c>
      <c r="BL137" s="15" t="s">
        <v>106</v>
      </c>
      <c r="BM137" s="141" t="s">
        <v>161</v>
      </c>
    </row>
    <row r="138" spans="2:65" s="12" customFormat="1">
      <c r="B138" s="143"/>
      <c r="D138" s="144"/>
      <c r="E138" s="145" t="s">
        <v>1</v>
      </c>
      <c r="F138" s="146"/>
      <c r="H138" s="147"/>
      <c r="AT138" s="145" t="s">
        <v>108</v>
      </c>
      <c r="AU138" s="145" t="s">
        <v>113</v>
      </c>
      <c r="AV138" s="12" t="s">
        <v>97</v>
      </c>
      <c r="AW138" s="12" t="s">
        <v>24</v>
      </c>
      <c r="AX138" s="12" t="s">
        <v>67</v>
      </c>
      <c r="AY138" s="145" t="s">
        <v>98</v>
      </c>
    </row>
    <row r="139" spans="2:65" s="13" customFormat="1">
      <c r="B139" s="159"/>
      <c r="D139" s="144"/>
      <c r="E139" s="160" t="s">
        <v>1</v>
      </c>
      <c r="F139" s="161"/>
      <c r="H139" s="162"/>
      <c r="AT139" s="160" t="s">
        <v>108</v>
      </c>
      <c r="AU139" s="160" t="s">
        <v>113</v>
      </c>
      <c r="AV139" s="13" t="s">
        <v>106</v>
      </c>
      <c r="AW139" s="13" t="s">
        <v>24</v>
      </c>
      <c r="AX139" s="13" t="s">
        <v>72</v>
      </c>
      <c r="AY139" s="160" t="s">
        <v>98</v>
      </c>
    </row>
    <row r="140" spans="2:65" s="1" customFormat="1" ht="6.95" customHeight="1">
      <c r="B140" s="42"/>
      <c r="C140" s="43"/>
      <c r="D140" s="43"/>
      <c r="E140" s="43"/>
      <c r="F140" s="43"/>
      <c r="G140" s="43"/>
      <c r="H140" s="43"/>
      <c r="I140" s="43"/>
      <c r="J140" s="43"/>
      <c r="K140" s="43"/>
    </row>
  </sheetData>
  <autoFilter ref="C114:K139" xr:uid="{00000000-0009-0000-0000-000001000000}"/>
  <mergeCells count="5">
    <mergeCell ref="E7:H7"/>
    <mergeCell ref="E25:H25"/>
    <mergeCell ref="E85:H85"/>
    <mergeCell ref="E107:H107"/>
    <mergeCell ref="L2:V2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rekonštrukcia šport. povrchu</vt:lpstr>
      <vt:lpstr>'Rekapitulácia stavby'!Názvy_tlače</vt:lpstr>
      <vt:lpstr>'rekonštrukcia šport. povrchu'!Názvy_tlače</vt:lpstr>
      <vt:lpstr>'Rekapitulácia stavby'!Oblasť_tlače</vt:lpstr>
      <vt:lpstr>'rekonštrukcia šport. povrchu'!Oblasť_tlače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CENTKROS\sportserviceHP</dc:creator>
  <cp:lastModifiedBy>kovac@sportservice.sk</cp:lastModifiedBy>
  <cp:lastPrinted>2026-04-09T10:08:02Z</cp:lastPrinted>
  <dcterms:created xsi:type="dcterms:W3CDTF">2026-04-02T11:41:41Z</dcterms:created>
  <dcterms:modified xsi:type="dcterms:W3CDTF">2026-08-17T11:24:53Z</dcterms:modified>
</cp:coreProperties>
</file>